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600" windowWidth="15480" windowHeight="11640" activeTab="0"/>
  </bookViews>
  <sheets>
    <sheet name="Confined" sheetId="1" r:id="rId1"/>
  </sheets>
  <definedNames>
    <definedName name="b">'Confined'!$B$12</definedName>
    <definedName name="dt">'Confined'!$B$15</definedName>
    <definedName name="dx">'Confined'!$M$11</definedName>
    <definedName name="h0">'Confined'!$M$12</definedName>
    <definedName name="_xlnm.Print_Area" localSheetId="0">'Confined'!$A$1:$Q$52</definedName>
    <definedName name="Q">'Confined'!$D$10</definedName>
    <definedName name="r_1">'Confined'!$G$10</definedName>
    <definedName name="r_2">'Confined'!$J$10</definedName>
    <definedName name="rw">'Confined'!$B$13</definedName>
    <definedName name="s_1">'Confined'!$H1</definedName>
    <definedName name="s_2">'Confined'!$K1</definedName>
    <definedName name="solver_adj" localSheetId="0" hidden="1">'Confined'!$B$11,'Confined'!$B$14</definedName>
    <definedName name="solver_cvg" localSheetId="0" hidden="1">0.0001</definedName>
    <definedName name="solver_drv" localSheetId="0" hidden="1">2</definedName>
    <definedName name="solver_est" localSheetId="0" hidden="1">2</definedName>
    <definedName name="solver_itr" localSheetId="0" hidden="1">100</definedName>
    <definedName name="solver_lhs1" localSheetId="0" hidden="1">'Confined'!$B$14</definedName>
    <definedName name="solver_lhs2" localSheetId="0" hidden="1">'Confined'!$B$11</definedName>
    <definedName name="solver_lhs3" localSheetId="0" hidden="1">'Confined'!$K$21</definedName>
    <definedName name="solver_lhs4" localSheetId="0" hidden="1">'Confined'!$H$21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1</definedName>
    <definedName name="solver_opt" localSheetId="0" hidden="1">'Confined'!$O$21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hs1" localSheetId="0" hidden="1">0.000000000001</definedName>
    <definedName name="solver_rhs2" localSheetId="0" hidden="1">0.000000000001</definedName>
    <definedName name="solver_rhs3" localSheetId="0" hidden="1">0.2</definedName>
    <definedName name="solver_rhs4" localSheetId="0" hidden="1">0.3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t">'Confined'!$B$14</definedName>
    <definedName name="T">'Confined'!$B$11</definedName>
    <definedName name="time">'Confined'!$B1</definedName>
    <definedName name="u">'Confined'!$C1</definedName>
    <definedName name="u_1">'Confined'!$F1</definedName>
    <definedName name="u_2">'Confined'!$I1</definedName>
    <definedName name="Wu">'Confined'!$D1</definedName>
    <definedName name="Wu_1">'Confined'!$G1</definedName>
    <definedName name="Wu_2">'Confined'!$J1</definedName>
  </definedNames>
  <calcPr fullCalcOnLoad="1"/>
</workbook>
</file>

<file path=xl/sharedStrings.xml><?xml version="1.0" encoding="utf-8"?>
<sst xmlns="http://schemas.openxmlformats.org/spreadsheetml/2006/main" count="42" uniqueCount="39">
  <si>
    <t>Q (ft3/d)</t>
  </si>
  <si>
    <t>T (ft2/d)</t>
  </si>
  <si>
    <t>rw (ft)</t>
  </si>
  <si>
    <t>u</t>
  </si>
  <si>
    <t>K (ft/d)</t>
  </si>
  <si>
    <t>Wu</t>
  </si>
  <si>
    <t>s</t>
  </si>
  <si>
    <t>Q (gpm)</t>
  </si>
  <si>
    <t>b (ft)</t>
  </si>
  <si>
    <t>time (d)</t>
  </si>
  <si>
    <t>time (hr)</t>
  </si>
  <si>
    <t>S</t>
  </si>
  <si>
    <t>Pumping Well</t>
  </si>
  <si>
    <t>Observation Well 1</t>
  </si>
  <si>
    <t>u_1</t>
  </si>
  <si>
    <t>Wu_1</t>
  </si>
  <si>
    <t>s_1</t>
  </si>
  <si>
    <t>u_2</t>
  </si>
  <si>
    <t>Wu_2</t>
  </si>
  <si>
    <t>s_2</t>
  </si>
  <si>
    <t>Observation Well 2</t>
  </si>
  <si>
    <t>r_1 (ft)</t>
  </si>
  <si>
    <t>r_2 (ft)</t>
  </si>
  <si>
    <t>dt (hrs)</t>
  </si>
  <si>
    <t>Input</t>
  </si>
  <si>
    <t>Calculated</t>
  </si>
  <si>
    <t>dt_factor</t>
  </si>
  <si>
    <t>Cone of Depression</t>
  </si>
  <si>
    <t>r</t>
  </si>
  <si>
    <t>dx (ft)</t>
  </si>
  <si>
    <t>Time (hrs)</t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</si>
  <si>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(ft MSL)</t>
    </r>
  </si>
  <si>
    <t>min</t>
  </si>
  <si>
    <t>GSI Job No. L-9999</t>
  </si>
  <si>
    <t>Issued:  9/20/05</t>
  </si>
  <si>
    <t>Page 1 of 1</t>
  </si>
  <si>
    <t>THEIS EQUATION CALCULATOR:  UNSTEADY RADIAL FLOW TO WELL</t>
  </si>
  <si>
    <t>Groundwater Services, Inc.</t>
  </si>
  <si>
    <t>INSTRUCTIONS:  Enter input data in yellow cells.  r_1 and r_2 are distances to two observations wells.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</si>
</sst>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\ h:mm\ AM/PM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0.0000000"/>
    <numFmt numFmtId="172" formatCode="0.E+00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1.25"/>
      <name val="Arial"/>
      <family val="0"/>
    </font>
    <font>
      <b/>
      <sz val="9"/>
      <name val="Arial"/>
      <family val="0"/>
    </font>
    <font>
      <b/>
      <vertAlign val="sub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43" fontId="0" fillId="0" borderId="0" xfId="15" applyAlignment="1">
      <alignment/>
    </xf>
    <xf numFmtId="43" fontId="0" fillId="0" borderId="0" xfId="15" applyFill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Alignment="1">
      <alignment/>
    </xf>
    <xf numFmtId="43" fontId="0" fillId="0" borderId="0" xfId="15" applyFont="1" applyFill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0" fillId="2" borderId="0" xfId="15" applyNumberForma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Theis Curve (shape of cone of depression)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76"/>
          <c:w val="0.944"/>
          <c:h val="0.89275"/>
        </c:manualLayout>
      </c:layout>
      <c:scatterChart>
        <c:scatterStyle val="smoothMarker"/>
        <c:varyColors val="0"/>
        <c:ser>
          <c:idx val="0"/>
          <c:order val="0"/>
          <c:tx>
            <c:v>head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Confined!$L$21:$L$93</c:f>
              <c:numCache>
                <c:ptCount val="73"/>
                <c:pt idx="0">
                  <c:v>0.16666666666666666</c:v>
                </c:pt>
                <c:pt idx="1">
                  <c:v>0.6666666666666666</c:v>
                </c:pt>
                <c:pt idx="2">
                  <c:v>1.1666666666666665</c:v>
                </c:pt>
                <c:pt idx="3">
                  <c:v>1.6666666666666665</c:v>
                </c:pt>
                <c:pt idx="4">
                  <c:v>2.1666666666666665</c:v>
                </c:pt>
                <c:pt idx="5">
                  <c:v>2.6666666666666665</c:v>
                </c:pt>
                <c:pt idx="6">
                  <c:v>3.1666666666666665</c:v>
                </c:pt>
                <c:pt idx="7">
                  <c:v>3.6666666666666665</c:v>
                </c:pt>
                <c:pt idx="8">
                  <c:v>4.166666666666666</c:v>
                </c:pt>
                <c:pt idx="9">
                  <c:v>4.666666666666666</c:v>
                </c:pt>
                <c:pt idx="10">
                  <c:v>5.166666666666666</c:v>
                </c:pt>
                <c:pt idx="11">
                  <c:v>5.666666666666666</c:v>
                </c:pt>
                <c:pt idx="12">
                  <c:v>6.166666666666666</c:v>
                </c:pt>
                <c:pt idx="13">
                  <c:v>6.666666666666666</c:v>
                </c:pt>
                <c:pt idx="14">
                  <c:v>7.166666666666666</c:v>
                </c:pt>
                <c:pt idx="15">
                  <c:v>7.666666666666666</c:v>
                </c:pt>
                <c:pt idx="16">
                  <c:v>8.166666666666666</c:v>
                </c:pt>
                <c:pt idx="17">
                  <c:v>8.666666666666666</c:v>
                </c:pt>
                <c:pt idx="18">
                  <c:v>9.166666666666666</c:v>
                </c:pt>
                <c:pt idx="19">
                  <c:v>9.666666666666666</c:v>
                </c:pt>
                <c:pt idx="20">
                  <c:v>10.166666666666666</c:v>
                </c:pt>
                <c:pt idx="21">
                  <c:v>10.666666666666666</c:v>
                </c:pt>
                <c:pt idx="22">
                  <c:v>11.166666666666666</c:v>
                </c:pt>
                <c:pt idx="23">
                  <c:v>11.666666666666666</c:v>
                </c:pt>
                <c:pt idx="24">
                  <c:v>12.166666666666666</c:v>
                </c:pt>
                <c:pt idx="25">
                  <c:v>12.666666666666666</c:v>
                </c:pt>
                <c:pt idx="26">
                  <c:v>13.166666666666666</c:v>
                </c:pt>
                <c:pt idx="27">
                  <c:v>13.666666666666666</c:v>
                </c:pt>
                <c:pt idx="28">
                  <c:v>14.166666666666666</c:v>
                </c:pt>
                <c:pt idx="29">
                  <c:v>14.666666666666666</c:v>
                </c:pt>
                <c:pt idx="30">
                  <c:v>15.166666666666666</c:v>
                </c:pt>
                <c:pt idx="31">
                  <c:v>15.666666666666666</c:v>
                </c:pt>
                <c:pt idx="32">
                  <c:v>16.166666666666664</c:v>
                </c:pt>
                <c:pt idx="33">
                  <c:v>16.666666666666664</c:v>
                </c:pt>
                <c:pt idx="34">
                  <c:v>17.166666666666664</c:v>
                </c:pt>
                <c:pt idx="35">
                  <c:v>17.666666666666664</c:v>
                </c:pt>
                <c:pt idx="36">
                  <c:v>18.166666666666664</c:v>
                </c:pt>
                <c:pt idx="37">
                  <c:v>18.666666666666664</c:v>
                </c:pt>
                <c:pt idx="38">
                  <c:v>19.166666666666664</c:v>
                </c:pt>
                <c:pt idx="39">
                  <c:v>19.666666666666664</c:v>
                </c:pt>
                <c:pt idx="40">
                  <c:v>20.166666666666664</c:v>
                </c:pt>
                <c:pt idx="41">
                  <c:v>20.666666666666664</c:v>
                </c:pt>
                <c:pt idx="42">
                  <c:v>21.166666666666664</c:v>
                </c:pt>
                <c:pt idx="43">
                  <c:v>21.666666666666664</c:v>
                </c:pt>
                <c:pt idx="44">
                  <c:v>22.166666666666664</c:v>
                </c:pt>
                <c:pt idx="45">
                  <c:v>22.666666666666664</c:v>
                </c:pt>
                <c:pt idx="46">
                  <c:v>23.166666666666664</c:v>
                </c:pt>
                <c:pt idx="47">
                  <c:v>23.666666666666664</c:v>
                </c:pt>
                <c:pt idx="48">
                  <c:v>24.166666666666664</c:v>
                </c:pt>
                <c:pt idx="49">
                  <c:v>24.666666666666664</c:v>
                </c:pt>
                <c:pt idx="50">
                  <c:v>25.166666666666664</c:v>
                </c:pt>
                <c:pt idx="51">
                  <c:v>25.666666666666664</c:v>
                </c:pt>
                <c:pt idx="52">
                  <c:v>26.166666666666664</c:v>
                </c:pt>
                <c:pt idx="53">
                  <c:v>26.666666666666664</c:v>
                </c:pt>
                <c:pt idx="54">
                  <c:v>27.166666666666664</c:v>
                </c:pt>
                <c:pt idx="55">
                  <c:v>27.666666666666664</c:v>
                </c:pt>
                <c:pt idx="56">
                  <c:v>28.166666666666664</c:v>
                </c:pt>
                <c:pt idx="57">
                  <c:v>28.666666666666664</c:v>
                </c:pt>
                <c:pt idx="58">
                  <c:v>29.166666666666664</c:v>
                </c:pt>
                <c:pt idx="59">
                  <c:v>29.666666666666664</c:v>
                </c:pt>
                <c:pt idx="60">
                  <c:v>30.166666666666664</c:v>
                </c:pt>
                <c:pt idx="61">
                  <c:v>30.666666666666664</c:v>
                </c:pt>
                <c:pt idx="62">
                  <c:v>31.166666666666664</c:v>
                </c:pt>
                <c:pt idx="63">
                  <c:v>31.666666666666664</c:v>
                </c:pt>
                <c:pt idx="64">
                  <c:v>32.166666666666664</c:v>
                </c:pt>
                <c:pt idx="65">
                  <c:v>32.666666666666664</c:v>
                </c:pt>
                <c:pt idx="66">
                  <c:v>33.166666666666664</c:v>
                </c:pt>
                <c:pt idx="67">
                  <c:v>33.666666666666664</c:v>
                </c:pt>
                <c:pt idx="68">
                  <c:v>34.166666666666664</c:v>
                </c:pt>
                <c:pt idx="69">
                  <c:v>34.666666666666664</c:v>
                </c:pt>
                <c:pt idx="70">
                  <c:v>35.166666666666664</c:v>
                </c:pt>
                <c:pt idx="71">
                  <c:v>35.666666666666664</c:v>
                </c:pt>
                <c:pt idx="72">
                  <c:v>36.166666666666664</c:v>
                </c:pt>
              </c:numCache>
            </c:numRef>
          </c:xVal>
          <c:yVal>
            <c:numRef>
              <c:f>Confined!$O$21:$O$93</c:f>
              <c:numCache>
                <c:ptCount val="73"/>
                <c:pt idx="0">
                  <c:v>69.97083338637489</c:v>
                </c:pt>
                <c:pt idx="1">
                  <c:v>75.27987502177697</c:v>
                </c:pt>
                <c:pt idx="2">
                  <c:v>77.42301099093893</c:v>
                </c:pt>
                <c:pt idx="3">
                  <c:v>78.78894835483376</c:v>
                </c:pt>
                <c:pt idx="4">
                  <c:v>79.79370434138433</c:v>
                </c:pt>
                <c:pt idx="5">
                  <c:v>80.58887925833335</c:v>
                </c:pt>
                <c:pt idx="6">
                  <c:v>81.24699086045503</c:v>
                </c:pt>
                <c:pt idx="7">
                  <c:v>81.80841272993388</c:v>
                </c:pt>
                <c:pt idx="8">
                  <c:v>82.29794838703106</c:v>
                </c:pt>
                <c:pt idx="9">
                  <c:v>82.73193295149176</c:v>
                </c:pt>
                <c:pt idx="10">
                  <c:v>83.1216972372739</c:v>
                </c:pt>
                <c:pt idx="11">
                  <c:v>83.4754237728414</c:v>
                </c:pt>
                <c:pt idx="12">
                  <c:v>83.79921490892173</c:v>
                </c:pt>
                <c:pt idx="13">
                  <c:v>84.09774316550322</c:v>
                </c:pt>
                <c:pt idx="14">
                  <c:v>84.37466574588282</c:v>
                </c:pt>
                <c:pt idx="15">
                  <c:v>84.63289893725425</c:v>
                </c:pt>
                <c:pt idx="16">
                  <c:v>84.87480564969746</c:v>
                </c:pt>
                <c:pt idx="17">
                  <c:v>85.10232713335643</c:v>
                </c:pt>
                <c:pt idx="18">
                  <c:v>85.31707769716002</c:v>
                </c:pt>
                <c:pt idx="19">
                  <c:v>85.52041423963703</c:v>
                </c:pt>
                <c:pt idx="20">
                  <c:v>85.71348822520082</c:v>
                </c:pt>
                <c:pt idx="21">
                  <c:v>85.89728516964718</c:v>
                </c:pt>
                <c:pt idx="22">
                  <c:v>86.07265507237335</c:v>
                </c:pt>
                <c:pt idx="23">
                  <c:v>86.24033617737791</c:v>
                </c:pt>
                <c:pt idx="24">
                  <c:v>86.40097374450053</c:v>
                </c:pt>
                <c:pt idx="25">
                  <c:v>86.55513503778943</c:v>
                </c:pt>
                <c:pt idx="26">
                  <c:v>86.70332141047457</c:v>
                </c:pt>
                <c:pt idx="27">
                  <c:v>86.84597813634947</c:v>
                </c:pt>
                <c:pt idx="28">
                  <c:v>86.98350247377796</c:v>
                </c:pt>
                <c:pt idx="29">
                  <c:v>87.11625033039348</c:v>
                </c:pt>
                <c:pt idx="30">
                  <c:v>87.24454181012197</c:v>
                </c:pt>
                <c:pt idx="31">
                  <c:v>87.36866586017076</c:v>
                </c:pt>
                <c:pt idx="32">
                  <c:v>87.48888418773167</c:v>
                </c:pt>
                <c:pt idx="33">
                  <c:v>87.60543457993144</c:v>
                </c:pt>
                <c:pt idx="34">
                  <c:v>87.718533732917</c:v>
                </c:pt>
                <c:pt idx="35">
                  <c:v>87.82837967467111</c:v>
                </c:pt>
                <c:pt idx="36">
                  <c:v>87.93515384961881</c:v>
                </c:pt>
                <c:pt idx="37">
                  <c:v>88.03902292014342</c:v>
                </c:pt>
                <c:pt idx="38">
                  <c:v>88.14014032992752</c:v>
                </c:pt>
                <c:pt idx="39">
                  <c:v>88.23864766593377</c:v>
                </c:pt>
                <c:pt idx="40">
                  <c:v>88.33467584936837</c:v>
                </c:pt>
                <c:pt idx="41">
                  <c:v>88.42834618076537</c:v>
                </c:pt>
                <c:pt idx="42">
                  <c:v>88.51977126012275</c:v>
                </c:pt>
                <c:pt idx="43">
                  <c:v>88.60905579959807</c:v>
                </c:pt>
                <c:pt idx="44">
                  <c:v>88.69629734347602</c:v>
                </c:pt>
                <c:pt idx="45">
                  <c:v>88.78158690782067</c:v>
                </c:pt>
                <c:pt idx="46">
                  <c:v>88.86500955033002</c:v>
                </c:pt>
                <c:pt idx="47">
                  <c:v>88.94664487933724</c:v>
                </c:pt>
                <c:pt idx="48">
                  <c:v>89.02656750959409</c:v>
                </c:pt>
                <c:pt idx="49">
                  <c:v>89.1048474713765</c:v>
                </c:pt>
                <c:pt idx="50">
                  <c:v>89.18155057853427</c:v>
                </c:pt>
                <c:pt idx="51">
                  <c:v>89.2567387603317</c:v>
                </c:pt>
                <c:pt idx="52">
                  <c:v>89.33047036127158</c:v>
                </c:pt>
                <c:pt idx="53">
                  <c:v>89.40280041253943</c:v>
                </c:pt>
                <c:pt idx="54">
                  <c:v>89.47378087823151</c:v>
                </c:pt>
                <c:pt idx="55">
                  <c:v>89.54346087912653</c:v>
                </c:pt>
                <c:pt idx="56">
                  <c:v>89.61188689641489</c:v>
                </c:pt>
                <c:pt idx="57">
                  <c:v>89.67910295750136</c:v>
                </c:pt>
                <c:pt idx="58">
                  <c:v>89.74515080574186</c:v>
                </c:pt>
                <c:pt idx="59">
                  <c:v>89.81007005575267</c:v>
                </c:pt>
                <c:pt idx="60">
                  <c:v>89.8738983357394</c:v>
                </c:pt>
                <c:pt idx="61">
                  <c:v>89.93667141812584</c:v>
                </c:pt>
                <c:pt idx="62">
                  <c:v>89.99842333961864</c:v>
                </c:pt>
                <c:pt idx="63">
                  <c:v>90.05918651171633</c:v>
                </c:pt>
                <c:pt idx="64">
                  <c:v>90.11899182256121</c:v>
                </c:pt>
                <c:pt idx="65">
                  <c:v>90.1778687309354</c:v>
                </c:pt>
                <c:pt idx="66">
                  <c:v>90.23584535311711</c:v>
                </c:pt>
                <c:pt idx="67">
                  <c:v>90.29294854323808</c:v>
                </c:pt>
                <c:pt idx="68">
                  <c:v>90.34920396771729</c:v>
                </c:pt>
                <c:pt idx="69">
                  <c:v>90.40463617428728</c:v>
                </c:pt>
                <c:pt idx="70">
                  <c:v>90.45926865607763</c:v>
                </c:pt>
                <c:pt idx="71">
                  <c:v>90.51312391117452</c:v>
                </c:pt>
                <c:pt idx="72">
                  <c:v>90.56622349803416</c:v>
                </c:pt>
              </c:numCache>
            </c:numRef>
          </c:yVal>
          <c:smooth val="1"/>
        </c:ser>
        <c:axId val="53271495"/>
        <c:axId val="9681408"/>
      </c:scatterChart>
      <c:valAx>
        <c:axId val="53271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9681408"/>
        <c:crossesAt val="1E-20"/>
        <c:crossBetween val="midCat"/>
        <c:dispUnits/>
      </c:valAx>
      <c:valAx>
        <c:axId val="968140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 (ft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3271495"/>
        <c:crossesAt val="1E-20"/>
        <c:crossBetween val="midCat"/>
        <c:dispUnits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075"/>
          <c:y val="0.8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Theis Curve (drawdown vs. time)</a:t>
            </a:r>
          </a:p>
        </c:rich>
      </c:tx>
      <c:layout>
        <c:manualLayout>
          <c:xMode val="factor"/>
          <c:yMode val="factor"/>
          <c:x val="-0.004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195"/>
          <c:w val="0.9475"/>
          <c:h val="0.792"/>
        </c:manualLayout>
      </c:layout>
      <c:scatterChart>
        <c:scatterStyle val="smoothMarker"/>
        <c:varyColors val="0"/>
        <c:ser>
          <c:idx val="0"/>
          <c:order val="0"/>
          <c:tx>
            <c:v>Pumping Well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Confined!$A$21:$A$93</c:f>
              <c:numCache>
                <c:ptCount val="73"/>
                <c:pt idx="0">
                  <c:v>0.11000000000000001</c:v>
                </c:pt>
                <c:pt idx="1">
                  <c:v>0.12100000000000002</c:v>
                </c:pt>
                <c:pt idx="2">
                  <c:v>0.13310000000000002</c:v>
                </c:pt>
                <c:pt idx="3">
                  <c:v>0.14641000000000004</c:v>
                </c:pt>
                <c:pt idx="4">
                  <c:v>0.16105100000000006</c:v>
                </c:pt>
                <c:pt idx="5">
                  <c:v>0.17715610000000007</c:v>
                </c:pt>
                <c:pt idx="6">
                  <c:v>0.1948717100000001</c:v>
                </c:pt>
                <c:pt idx="7">
                  <c:v>0.2143588810000001</c:v>
                </c:pt>
                <c:pt idx="8">
                  <c:v>0.23579476910000013</c:v>
                </c:pt>
                <c:pt idx="9">
                  <c:v>0.25937424601000014</c:v>
                </c:pt>
                <c:pt idx="10">
                  <c:v>0.28531167061100016</c:v>
                </c:pt>
                <c:pt idx="11">
                  <c:v>0.3138428376721002</c:v>
                </c:pt>
                <c:pt idx="12">
                  <c:v>0.3452271214393102</c:v>
                </c:pt>
                <c:pt idx="13">
                  <c:v>0.37974983358324127</c:v>
                </c:pt>
                <c:pt idx="14">
                  <c:v>0.41772481694156544</c:v>
                </c:pt>
                <c:pt idx="15">
                  <c:v>0.45949729863572203</c:v>
                </c:pt>
                <c:pt idx="16">
                  <c:v>0.5054470284992942</c:v>
                </c:pt>
                <c:pt idx="17">
                  <c:v>0.5559917313492238</c:v>
                </c:pt>
                <c:pt idx="18">
                  <c:v>0.6115909044841462</c:v>
                </c:pt>
                <c:pt idx="19">
                  <c:v>0.6727499949325609</c:v>
                </c:pt>
                <c:pt idx="20">
                  <c:v>0.740024994425817</c:v>
                </c:pt>
                <c:pt idx="21">
                  <c:v>0.8140274938683988</c:v>
                </c:pt>
                <c:pt idx="22">
                  <c:v>0.8954302432552388</c:v>
                </c:pt>
                <c:pt idx="23">
                  <c:v>0.9849732675807628</c:v>
                </c:pt>
                <c:pt idx="24">
                  <c:v>1.0834705943388392</c:v>
                </c:pt>
                <c:pt idx="25">
                  <c:v>1.1918176537727232</c:v>
                </c:pt>
                <c:pt idx="26">
                  <c:v>1.3109994191499956</c:v>
                </c:pt>
                <c:pt idx="27">
                  <c:v>1.4420993610649953</c:v>
                </c:pt>
                <c:pt idx="28">
                  <c:v>1.586309297171495</c:v>
                </c:pt>
                <c:pt idx="29">
                  <c:v>1.7449402268886445</c:v>
                </c:pt>
                <c:pt idx="30">
                  <c:v>1.919434249577509</c:v>
                </c:pt>
                <c:pt idx="31">
                  <c:v>2.11137767453526</c:v>
                </c:pt>
                <c:pt idx="32">
                  <c:v>2.3225154419887866</c:v>
                </c:pt>
                <c:pt idx="33">
                  <c:v>2.5547669861876656</c:v>
                </c:pt>
                <c:pt idx="34">
                  <c:v>2.8102436848064323</c:v>
                </c:pt>
                <c:pt idx="35">
                  <c:v>3.0912680532870755</c:v>
                </c:pt>
                <c:pt idx="36">
                  <c:v>3.4003948586157833</c:v>
                </c:pt>
                <c:pt idx="37">
                  <c:v>3.740434344477362</c:v>
                </c:pt>
                <c:pt idx="38">
                  <c:v>4.114477778925099</c:v>
                </c:pt>
                <c:pt idx="39">
                  <c:v>4.525925556817609</c:v>
                </c:pt>
                <c:pt idx="40">
                  <c:v>4.97851811249937</c:v>
                </c:pt>
                <c:pt idx="41">
                  <c:v>5.476369923749307</c:v>
                </c:pt>
                <c:pt idx="42">
                  <c:v>6.024006916124239</c:v>
                </c:pt>
                <c:pt idx="43">
                  <c:v>6.626407607736663</c:v>
                </c:pt>
                <c:pt idx="44">
                  <c:v>7.28904836851033</c:v>
                </c:pt>
                <c:pt idx="45">
                  <c:v>8.017953205361364</c:v>
                </c:pt>
                <c:pt idx="46">
                  <c:v>8.8197485258975</c:v>
                </c:pt>
                <c:pt idx="47">
                  <c:v>9.701723378487252</c:v>
                </c:pt>
                <c:pt idx="48">
                  <c:v>10.671895716335978</c:v>
                </c:pt>
                <c:pt idx="49">
                  <c:v>11.739085287969576</c:v>
                </c:pt>
                <c:pt idx="50">
                  <c:v>12.912993816766535</c:v>
                </c:pt>
                <c:pt idx="51">
                  <c:v>14.20429319844319</c:v>
                </c:pt>
                <c:pt idx="52">
                  <c:v>15.624722518287511</c:v>
                </c:pt>
                <c:pt idx="53">
                  <c:v>17.187194770116264</c:v>
                </c:pt>
                <c:pt idx="54">
                  <c:v>18.905914247127892</c:v>
                </c:pt>
                <c:pt idx="55">
                  <c:v>20.796505671840684</c:v>
                </c:pt>
                <c:pt idx="56">
                  <c:v>22.876156239024755</c:v>
                </c:pt>
                <c:pt idx="57">
                  <c:v>25.163771862927234</c:v>
                </c:pt>
                <c:pt idx="58">
                  <c:v>27.68014904921996</c:v>
                </c:pt>
                <c:pt idx="59">
                  <c:v>30.448163954141958</c:v>
                </c:pt>
                <c:pt idx="60">
                  <c:v>33.492980349556156</c:v>
                </c:pt>
                <c:pt idx="61">
                  <c:v>36.84227838451177</c:v>
                </c:pt>
                <c:pt idx="62">
                  <c:v>40.52650622296295</c:v>
                </c:pt>
                <c:pt idx="63">
                  <c:v>44.57915684525925</c:v>
                </c:pt>
                <c:pt idx="64">
                  <c:v>49.03707252978518</c:v>
                </c:pt>
                <c:pt idx="65">
                  <c:v>53.9407797827637</c:v>
                </c:pt>
                <c:pt idx="66">
                  <c:v>59.33485776104007</c:v>
                </c:pt>
                <c:pt idx="67">
                  <c:v>65.26834353714408</c:v>
                </c:pt>
                <c:pt idx="68">
                  <c:v>71.7951778908585</c:v>
                </c:pt>
                <c:pt idx="69">
                  <c:v>78.97469567994435</c:v>
                </c:pt>
                <c:pt idx="70">
                  <c:v>86.87216524793878</c:v>
                </c:pt>
                <c:pt idx="71">
                  <c:v>95.55938177273266</c:v>
                </c:pt>
                <c:pt idx="72">
                  <c:v>105.11531995000594</c:v>
                </c:pt>
              </c:numCache>
            </c:numRef>
          </c:xVal>
          <c:yVal>
            <c:numRef>
              <c:f>Confined!$E$21:$E$93</c:f>
              <c:numCache>
                <c:ptCount val="73"/>
                <c:pt idx="0">
                  <c:v>24.12623108168177</c:v>
                </c:pt>
                <c:pt idx="1">
                  <c:v>24.308733820852325</c:v>
                </c:pt>
                <c:pt idx="2">
                  <c:v>24.49123658999454</c:v>
                </c:pt>
                <c:pt idx="3">
                  <c:v>24.673739386383723</c:v>
                </c:pt>
                <c:pt idx="4">
                  <c:v>24.856242207542884</c:v>
                </c:pt>
                <c:pt idx="5">
                  <c:v>25.03874505122021</c:v>
                </c:pt>
                <c:pt idx="6">
                  <c:v>25.221247915368604</c:v>
                </c:pt>
                <c:pt idx="7">
                  <c:v>25.403750798127046</c:v>
                </c:pt>
                <c:pt idx="8">
                  <c:v>25.586253697803723</c:v>
                </c:pt>
                <c:pt idx="9">
                  <c:v>25.76875661286062</c:v>
                </c:pt>
                <c:pt idx="10">
                  <c:v>25.95125954189952</c:v>
                </c:pt>
                <c:pt idx="11">
                  <c:v>26.13376248364936</c:v>
                </c:pt>
                <c:pt idx="12">
                  <c:v>26.316265436954577</c:v>
                </c:pt>
                <c:pt idx="13">
                  <c:v>26.498768400764693</c:v>
                </c:pt>
                <c:pt idx="14">
                  <c:v>26.681271374124716</c:v>
                </c:pt>
                <c:pt idx="15">
                  <c:v>26.86377435616647</c:v>
                </c:pt>
                <c:pt idx="16">
                  <c:v>27.046277346100712</c:v>
                </c:pt>
                <c:pt idx="17">
                  <c:v>27.228780343209937</c:v>
                </c:pt>
                <c:pt idx="18">
                  <c:v>27.411283346841888</c:v>
                </c:pt>
                <c:pt idx="19">
                  <c:v>27.593786356403573</c:v>
                </c:pt>
                <c:pt idx="20">
                  <c:v>27.776289371355933</c:v>
                </c:pt>
                <c:pt idx="21">
                  <c:v>27.958792391208902</c:v>
                </c:pt>
                <c:pt idx="22">
                  <c:v>28.141295415516982</c:v>
                </c:pt>
                <c:pt idx="23">
                  <c:v>28.323798443875155</c:v>
                </c:pt>
                <c:pt idx="24">
                  <c:v>28.50630147591523</c:v>
                </c:pt>
                <c:pt idx="25">
                  <c:v>28.688804511302493</c:v>
                </c:pt>
                <c:pt idx="26">
                  <c:v>28.871307549732645</c:v>
                </c:pt>
                <c:pt idx="27">
                  <c:v>29.05381059092907</c:v>
                </c:pt>
                <c:pt idx="28">
                  <c:v>29.236313634640286</c:v>
                </c:pt>
                <c:pt idx="29">
                  <c:v>29.41881668063768</c:v>
                </c:pt>
                <c:pt idx="30">
                  <c:v>29.601319728713403</c:v>
                </c:pt>
                <c:pt idx="31">
                  <c:v>29.783822778678527</c:v>
                </c:pt>
                <c:pt idx="32">
                  <c:v>29.966325830361292</c:v>
                </c:pt>
                <c:pt idx="33">
                  <c:v>30.148828883605532</c:v>
                </c:pt>
                <c:pt idx="34">
                  <c:v>30.331331938269315</c:v>
                </c:pt>
                <c:pt idx="35">
                  <c:v>30.513834994223583</c:v>
                </c:pt>
                <c:pt idx="36">
                  <c:v>30.696338051351017</c:v>
                </c:pt>
                <c:pt idx="37">
                  <c:v>30.87884110954496</c:v>
                </c:pt>
                <c:pt idx="38">
                  <c:v>31.061344168708473</c:v>
                </c:pt>
                <c:pt idx="39">
                  <c:v>31.243847228753406</c:v>
                </c:pt>
                <c:pt idx="40">
                  <c:v>31.42635028959963</c:v>
                </c:pt>
                <c:pt idx="41">
                  <c:v>31.60885335117429</c:v>
                </c:pt>
                <c:pt idx="42">
                  <c:v>31.791356413411187</c:v>
                </c:pt>
                <c:pt idx="43">
                  <c:v>31.97385947625009</c:v>
                </c:pt>
                <c:pt idx="44">
                  <c:v>32.15636253963629</c:v>
                </c:pt>
                <c:pt idx="45">
                  <c:v>32.33886560352003</c:v>
                </c:pt>
                <c:pt idx="46">
                  <c:v>32.52136866785607</c:v>
                </c:pt>
                <c:pt idx="47">
                  <c:v>32.703871732603304</c:v>
                </c:pt>
                <c:pt idx="48">
                  <c:v>32.88637479772434</c:v>
                </c:pt>
                <c:pt idx="49">
                  <c:v>33.06887786318521</c:v>
                </c:pt>
                <c:pt idx="50">
                  <c:v>33.25138092895501</c:v>
                </c:pt>
                <c:pt idx="51">
                  <c:v>33.43388399500566</c:v>
                </c:pt>
                <c:pt idx="52">
                  <c:v>33.61638706131161</c:v>
                </c:pt>
                <c:pt idx="53">
                  <c:v>33.798890127849674</c:v>
                </c:pt>
                <c:pt idx="54">
                  <c:v>33.98139319459876</c:v>
                </c:pt>
                <c:pt idx="55">
                  <c:v>34.16389626153964</c:v>
                </c:pt>
                <c:pt idx="56">
                  <c:v>34.346399328654925</c:v>
                </c:pt>
                <c:pt idx="57">
                  <c:v>34.52890239592873</c:v>
                </c:pt>
                <c:pt idx="58">
                  <c:v>34.71140546334665</c:v>
                </c:pt>
                <c:pt idx="59">
                  <c:v>34.893908530895594</c:v>
                </c:pt>
                <c:pt idx="60">
                  <c:v>35.076411598563645</c:v>
                </c:pt>
                <c:pt idx="61">
                  <c:v>35.258914666339976</c:v>
                </c:pt>
                <c:pt idx="62">
                  <c:v>35.44141773421474</c:v>
                </c:pt>
                <c:pt idx="63">
                  <c:v>35.62392080217899</c:v>
                </c:pt>
                <c:pt idx="64">
                  <c:v>35.8064238702246</c:v>
                </c:pt>
                <c:pt idx="65">
                  <c:v>35.98892693834415</c:v>
                </c:pt>
                <c:pt idx="66">
                  <c:v>36.17143000653095</c:v>
                </c:pt>
                <c:pt idx="67">
                  <c:v>36.353933074778844</c:v>
                </c:pt>
                <c:pt idx="68">
                  <c:v>36.53643614308233</c:v>
                </c:pt>
                <c:pt idx="69">
                  <c:v>36.71893921143632</c:v>
                </c:pt>
                <c:pt idx="70">
                  <c:v>36.901442279836225</c:v>
                </c:pt>
                <c:pt idx="71">
                  <c:v>37.08394534827788</c:v>
                </c:pt>
                <c:pt idx="72">
                  <c:v>37.26644841675749</c:v>
                </c:pt>
              </c:numCache>
            </c:numRef>
          </c:yVal>
          <c:smooth val="1"/>
        </c:ser>
        <c:ser>
          <c:idx val="2"/>
          <c:order val="1"/>
          <c:tx>
            <c:v>Obs Well No. 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Confined!$A$21:$A$93</c:f>
              <c:numCache>
                <c:ptCount val="73"/>
                <c:pt idx="0">
                  <c:v>0.11000000000000001</c:v>
                </c:pt>
                <c:pt idx="1">
                  <c:v>0.12100000000000002</c:v>
                </c:pt>
                <c:pt idx="2">
                  <c:v>0.13310000000000002</c:v>
                </c:pt>
                <c:pt idx="3">
                  <c:v>0.14641000000000004</c:v>
                </c:pt>
                <c:pt idx="4">
                  <c:v>0.16105100000000006</c:v>
                </c:pt>
                <c:pt idx="5">
                  <c:v>0.17715610000000007</c:v>
                </c:pt>
                <c:pt idx="6">
                  <c:v>0.1948717100000001</c:v>
                </c:pt>
                <c:pt idx="7">
                  <c:v>0.2143588810000001</c:v>
                </c:pt>
                <c:pt idx="8">
                  <c:v>0.23579476910000013</c:v>
                </c:pt>
                <c:pt idx="9">
                  <c:v>0.25937424601000014</c:v>
                </c:pt>
                <c:pt idx="10">
                  <c:v>0.28531167061100016</c:v>
                </c:pt>
                <c:pt idx="11">
                  <c:v>0.3138428376721002</c:v>
                </c:pt>
                <c:pt idx="12">
                  <c:v>0.3452271214393102</c:v>
                </c:pt>
                <c:pt idx="13">
                  <c:v>0.37974983358324127</c:v>
                </c:pt>
                <c:pt idx="14">
                  <c:v>0.41772481694156544</c:v>
                </c:pt>
                <c:pt idx="15">
                  <c:v>0.45949729863572203</c:v>
                </c:pt>
                <c:pt idx="16">
                  <c:v>0.5054470284992942</c:v>
                </c:pt>
                <c:pt idx="17">
                  <c:v>0.5559917313492238</c:v>
                </c:pt>
                <c:pt idx="18">
                  <c:v>0.6115909044841462</c:v>
                </c:pt>
                <c:pt idx="19">
                  <c:v>0.6727499949325609</c:v>
                </c:pt>
                <c:pt idx="20">
                  <c:v>0.740024994425817</c:v>
                </c:pt>
                <c:pt idx="21">
                  <c:v>0.8140274938683988</c:v>
                </c:pt>
                <c:pt idx="22">
                  <c:v>0.8954302432552388</c:v>
                </c:pt>
                <c:pt idx="23">
                  <c:v>0.9849732675807628</c:v>
                </c:pt>
                <c:pt idx="24">
                  <c:v>1.0834705943388392</c:v>
                </c:pt>
                <c:pt idx="25">
                  <c:v>1.1918176537727232</c:v>
                </c:pt>
                <c:pt idx="26">
                  <c:v>1.3109994191499956</c:v>
                </c:pt>
                <c:pt idx="27">
                  <c:v>1.4420993610649953</c:v>
                </c:pt>
                <c:pt idx="28">
                  <c:v>1.586309297171495</c:v>
                </c:pt>
                <c:pt idx="29">
                  <c:v>1.7449402268886445</c:v>
                </c:pt>
                <c:pt idx="30">
                  <c:v>1.919434249577509</c:v>
                </c:pt>
                <c:pt idx="31">
                  <c:v>2.11137767453526</c:v>
                </c:pt>
                <c:pt idx="32">
                  <c:v>2.3225154419887866</c:v>
                </c:pt>
                <c:pt idx="33">
                  <c:v>2.5547669861876656</c:v>
                </c:pt>
                <c:pt idx="34">
                  <c:v>2.8102436848064323</c:v>
                </c:pt>
                <c:pt idx="35">
                  <c:v>3.0912680532870755</c:v>
                </c:pt>
                <c:pt idx="36">
                  <c:v>3.4003948586157833</c:v>
                </c:pt>
                <c:pt idx="37">
                  <c:v>3.740434344477362</c:v>
                </c:pt>
                <c:pt idx="38">
                  <c:v>4.114477778925099</c:v>
                </c:pt>
                <c:pt idx="39">
                  <c:v>4.525925556817609</c:v>
                </c:pt>
                <c:pt idx="40">
                  <c:v>4.97851811249937</c:v>
                </c:pt>
                <c:pt idx="41">
                  <c:v>5.476369923749307</c:v>
                </c:pt>
                <c:pt idx="42">
                  <c:v>6.024006916124239</c:v>
                </c:pt>
                <c:pt idx="43">
                  <c:v>6.626407607736663</c:v>
                </c:pt>
                <c:pt idx="44">
                  <c:v>7.28904836851033</c:v>
                </c:pt>
                <c:pt idx="45">
                  <c:v>8.017953205361364</c:v>
                </c:pt>
                <c:pt idx="46">
                  <c:v>8.8197485258975</c:v>
                </c:pt>
                <c:pt idx="47">
                  <c:v>9.701723378487252</c:v>
                </c:pt>
                <c:pt idx="48">
                  <c:v>10.671895716335978</c:v>
                </c:pt>
                <c:pt idx="49">
                  <c:v>11.739085287969576</c:v>
                </c:pt>
                <c:pt idx="50">
                  <c:v>12.912993816766535</c:v>
                </c:pt>
                <c:pt idx="51">
                  <c:v>14.20429319844319</c:v>
                </c:pt>
                <c:pt idx="52">
                  <c:v>15.624722518287511</c:v>
                </c:pt>
                <c:pt idx="53">
                  <c:v>17.187194770116264</c:v>
                </c:pt>
                <c:pt idx="54">
                  <c:v>18.905914247127892</c:v>
                </c:pt>
                <c:pt idx="55">
                  <c:v>20.796505671840684</c:v>
                </c:pt>
                <c:pt idx="56">
                  <c:v>22.876156239024755</c:v>
                </c:pt>
                <c:pt idx="57">
                  <c:v>25.163771862927234</c:v>
                </c:pt>
                <c:pt idx="58">
                  <c:v>27.68014904921996</c:v>
                </c:pt>
                <c:pt idx="59">
                  <c:v>30.448163954141958</c:v>
                </c:pt>
                <c:pt idx="60">
                  <c:v>33.492980349556156</c:v>
                </c:pt>
                <c:pt idx="61">
                  <c:v>36.84227838451177</c:v>
                </c:pt>
                <c:pt idx="62">
                  <c:v>40.52650622296295</c:v>
                </c:pt>
                <c:pt idx="63">
                  <c:v>44.57915684525925</c:v>
                </c:pt>
                <c:pt idx="64">
                  <c:v>49.03707252978518</c:v>
                </c:pt>
                <c:pt idx="65">
                  <c:v>53.9407797827637</c:v>
                </c:pt>
                <c:pt idx="66">
                  <c:v>59.33485776104007</c:v>
                </c:pt>
                <c:pt idx="67">
                  <c:v>65.26834353714408</c:v>
                </c:pt>
                <c:pt idx="68">
                  <c:v>71.7951778908585</c:v>
                </c:pt>
                <c:pt idx="69">
                  <c:v>78.97469567994435</c:v>
                </c:pt>
                <c:pt idx="70">
                  <c:v>86.87216524793878</c:v>
                </c:pt>
                <c:pt idx="71">
                  <c:v>95.55938177273266</c:v>
                </c:pt>
                <c:pt idx="72">
                  <c:v>105.11531995000594</c:v>
                </c:pt>
              </c:numCache>
            </c:numRef>
          </c:xVal>
          <c:yVal>
            <c:numRef>
              <c:f>Confined!$H$21:$H$93</c:f>
              <c:numCache>
                <c:ptCount val="73"/>
                <c:pt idx="0">
                  <c:v>6.922723172152827</c:v>
                </c:pt>
                <c:pt idx="1">
                  <c:v>7.10257521878032</c:v>
                </c:pt>
                <c:pt idx="2">
                  <c:v>7.282666666493002</c:v>
                </c:pt>
                <c:pt idx="3">
                  <c:v>7.462976028283322</c:v>
                </c:pt>
                <c:pt idx="4">
                  <c:v>7.643483722758951</c:v>
                </c:pt>
                <c:pt idx="5">
                  <c:v>7.824171909123195</c:v>
                </c:pt>
                <c:pt idx="6">
                  <c:v>8.005024335747919</c:v>
                </c:pt>
                <c:pt idx="7">
                  <c:v>8.186026201343731</c:v>
                </c:pt>
                <c:pt idx="8">
                  <c:v>8.367164027781842</c:v>
                </c:pt>
                <c:pt idx="9">
                  <c:v>8.548425543674222</c:v>
                </c:pt>
                <c:pt idx="10">
                  <c:v>8.729799577871617</c:v>
                </c:pt>
                <c:pt idx="11">
                  <c:v>8.911275962092024</c:v>
                </c:pt>
                <c:pt idx="12">
                  <c:v>9.092845441944263</c:v>
                </c:pt>
                <c:pt idx="13">
                  <c:v>9.274499595661975</c:v>
                </c:pt>
                <c:pt idx="14">
                  <c:v>9.456230759912211</c:v>
                </c:pt>
                <c:pt idx="15">
                  <c:v>9.638031962089356</c:v>
                </c:pt>
                <c:pt idx="16">
                  <c:v>9.819896858549528</c:v>
                </c:pt>
                <c:pt idx="17">
                  <c:v>10.001819678282397</c:v>
                </c:pt>
                <c:pt idx="18">
                  <c:v>10.183795171556756</c:v>
                </c:pt>
                <c:pt idx="19">
                  <c:v>10.365818563113066</c:v>
                </c:pt>
                <c:pt idx="20">
                  <c:v>10.54788550951059</c:v>
                </c:pt>
                <c:pt idx="21">
                  <c:v>10.729992060268858</c:v>
                </c:pt>
                <c:pt idx="22">
                  <c:v>10.91213462247288</c:v>
                </c:pt>
                <c:pt idx="23">
                  <c:v>11.09430992853908</c:v>
                </c:pt>
                <c:pt idx="24">
                  <c:v>11.276515006864578</c:v>
                </c:pt>
                <c:pt idx="25">
                  <c:v>11.458747155105705</c:v>
                </c:pt>
                <c:pt idx="26">
                  <c:v>11.641003915853608</c:v>
                </c:pt>
                <c:pt idx="27">
                  <c:v>11.823283054494473</c:v>
                </c:pt>
                <c:pt idx="28">
                  <c:v>12.00558253906048</c:v>
                </c:pt>
                <c:pt idx="29">
                  <c:v>12.187900521894257</c:v>
                </c:pt>
                <c:pt idx="30">
                  <c:v>12.370235322965177</c:v>
                </c:pt>
                <c:pt idx="31">
                  <c:v>12.55258541468989</c:v>
                </c:pt>
                <c:pt idx="32">
                  <c:v>12.734949408122514</c:v>
                </c:pt>
                <c:pt idx="33">
                  <c:v>12.917326040391794</c:v>
                </c:pt>
                <c:pt idx="34">
                  <c:v>13.099714163273266</c:v>
                </c:pt>
                <c:pt idx="35">
                  <c:v>13.282112732794527</c:v>
                </c:pt>
                <c:pt idx="36">
                  <c:v>13.464520799780683</c:v>
                </c:pt>
                <c:pt idx="37">
                  <c:v>13.646937501255287</c:v>
                </c:pt>
                <c:pt idx="38">
                  <c:v>13.829362052619793</c:v>
                </c:pt>
                <c:pt idx="39">
                  <c:v>14.0117937405412</c:v>
                </c:pt>
                <c:pt idx="40">
                  <c:v>14.194231916484064</c:v>
                </c:pt>
                <c:pt idx="41">
                  <c:v>14.376675990828632</c:v>
                </c:pt>
                <c:pt idx="42">
                  <c:v>14.559125427522178</c:v>
                </c:pt>
                <c:pt idx="43">
                  <c:v>14.7415797392153</c:v>
                </c:pt>
                <c:pt idx="44">
                  <c:v>14.924038482839336</c:v>
                </c:pt>
                <c:pt idx="45">
                  <c:v>15.106501255584973</c:v>
                </c:pt>
                <c:pt idx="46">
                  <c:v>15.288967691245686</c:v>
                </c:pt>
                <c:pt idx="47">
                  <c:v>15.471437456893065</c:v>
                </c:pt>
                <c:pt idx="48">
                  <c:v>15.653910249853809</c:v>
                </c:pt>
                <c:pt idx="49">
                  <c:v>15.83638579496124</c:v>
                </c:pt>
                <c:pt idx="50">
                  <c:v>16.018863842056255</c:v>
                </c:pt>
                <c:pt idx="51">
                  <c:v>16.201344163715216</c:v>
                </c:pt>
                <c:pt idx="52">
                  <c:v>16.38382655318422</c:v>
                </c:pt>
                <c:pt idx="53">
                  <c:v>16.566310822500878</c:v>
                </c:pt>
                <c:pt idx="54">
                  <c:v>16.748796800786753</c:v>
                </c:pt>
                <c:pt idx="55">
                  <c:v>16.93128433269493</c:v>
                </c:pt>
                <c:pt idx="56">
                  <c:v>17.113773276998483</c:v>
                </c:pt>
                <c:pt idx="57">
                  <c:v>17.29626350530734</c:v>
                </c:pt>
                <c:pt idx="58">
                  <c:v>17.478754900901585</c:v>
                </c:pt>
                <c:pt idx="59">
                  <c:v>17.66124735767085</c:v>
                </c:pt>
                <c:pt idx="60">
                  <c:v>17.843740779150043</c:v>
                </c:pt>
                <c:pt idx="61">
                  <c:v>18.026235077642674</c:v>
                </c:pt>
                <c:pt idx="62">
                  <c:v>18.208730173423927</c:v>
                </c:pt>
                <c:pt idx="63">
                  <c:v>18.39122599401604</c:v>
                </c:pt>
                <c:pt idx="64">
                  <c:v>18.573722473529603</c:v>
                </c:pt>
                <c:pt idx="65">
                  <c:v>18.756219552064746</c:v>
                </c:pt>
                <c:pt idx="66">
                  <c:v>18.938717175166666</c:v>
                </c:pt>
                <c:pt idx="67">
                  <c:v>19.1212152933307</c:v>
                </c:pt>
                <c:pt idx="68">
                  <c:v>19.303713861552367</c:v>
                </c:pt>
                <c:pt idx="69">
                  <c:v>19.486212838918306</c:v>
                </c:pt>
                <c:pt idx="70">
                  <c:v>19.668712188234377</c:v>
                </c:pt>
                <c:pt idx="71">
                  <c:v>19.85121187568759</c:v>
                </c:pt>
                <c:pt idx="72">
                  <c:v>20.03371187053875</c:v>
                </c:pt>
              </c:numCache>
            </c:numRef>
          </c:yVal>
          <c:smooth val="1"/>
        </c:ser>
        <c:ser>
          <c:idx val="3"/>
          <c:order val="2"/>
          <c:tx>
            <c:v>Obs Well No. 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Confined!$A$21:$A$93</c:f>
              <c:numCache>
                <c:ptCount val="73"/>
                <c:pt idx="0">
                  <c:v>0.11000000000000001</c:v>
                </c:pt>
                <c:pt idx="1">
                  <c:v>0.12100000000000002</c:v>
                </c:pt>
                <c:pt idx="2">
                  <c:v>0.13310000000000002</c:v>
                </c:pt>
                <c:pt idx="3">
                  <c:v>0.14641000000000004</c:v>
                </c:pt>
                <c:pt idx="4">
                  <c:v>0.16105100000000006</c:v>
                </c:pt>
                <c:pt idx="5">
                  <c:v>0.17715610000000007</c:v>
                </c:pt>
                <c:pt idx="6">
                  <c:v>0.1948717100000001</c:v>
                </c:pt>
                <c:pt idx="7">
                  <c:v>0.2143588810000001</c:v>
                </c:pt>
                <c:pt idx="8">
                  <c:v>0.23579476910000013</c:v>
                </c:pt>
                <c:pt idx="9">
                  <c:v>0.25937424601000014</c:v>
                </c:pt>
                <c:pt idx="10">
                  <c:v>0.28531167061100016</c:v>
                </c:pt>
                <c:pt idx="11">
                  <c:v>0.3138428376721002</c:v>
                </c:pt>
                <c:pt idx="12">
                  <c:v>0.3452271214393102</c:v>
                </c:pt>
                <c:pt idx="13">
                  <c:v>0.37974983358324127</c:v>
                </c:pt>
                <c:pt idx="14">
                  <c:v>0.41772481694156544</c:v>
                </c:pt>
                <c:pt idx="15">
                  <c:v>0.45949729863572203</c:v>
                </c:pt>
                <c:pt idx="16">
                  <c:v>0.5054470284992942</c:v>
                </c:pt>
                <c:pt idx="17">
                  <c:v>0.5559917313492238</c:v>
                </c:pt>
                <c:pt idx="18">
                  <c:v>0.6115909044841462</c:v>
                </c:pt>
                <c:pt idx="19">
                  <c:v>0.6727499949325609</c:v>
                </c:pt>
                <c:pt idx="20">
                  <c:v>0.740024994425817</c:v>
                </c:pt>
                <c:pt idx="21">
                  <c:v>0.8140274938683988</c:v>
                </c:pt>
                <c:pt idx="22">
                  <c:v>0.8954302432552388</c:v>
                </c:pt>
                <c:pt idx="23">
                  <c:v>0.9849732675807628</c:v>
                </c:pt>
                <c:pt idx="24">
                  <c:v>1.0834705943388392</c:v>
                </c:pt>
                <c:pt idx="25">
                  <c:v>1.1918176537727232</c:v>
                </c:pt>
                <c:pt idx="26">
                  <c:v>1.3109994191499956</c:v>
                </c:pt>
                <c:pt idx="27">
                  <c:v>1.4420993610649953</c:v>
                </c:pt>
                <c:pt idx="28">
                  <c:v>1.586309297171495</c:v>
                </c:pt>
                <c:pt idx="29">
                  <c:v>1.7449402268886445</c:v>
                </c:pt>
                <c:pt idx="30">
                  <c:v>1.919434249577509</c:v>
                </c:pt>
                <c:pt idx="31">
                  <c:v>2.11137767453526</c:v>
                </c:pt>
                <c:pt idx="32">
                  <c:v>2.3225154419887866</c:v>
                </c:pt>
                <c:pt idx="33">
                  <c:v>2.5547669861876656</c:v>
                </c:pt>
                <c:pt idx="34">
                  <c:v>2.8102436848064323</c:v>
                </c:pt>
                <c:pt idx="35">
                  <c:v>3.0912680532870755</c:v>
                </c:pt>
                <c:pt idx="36">
                  <c:v>3.4003948586157833</c:v>
                </c:pt>
                <c:pt idx="37">
                  <c:v>3.740434344477362</c:v>
                </c:pt>
                <c:pt idx="38">
                  <c:v>4.114477778925099</c:v>
                </c:pt>
                <c:pt idx="39">
                  <c:v>4.525925556817609</c:v>
                </c:pt>
                <c:pt idx="40">
                  <c:v>4.97851811249937</c:v>
                </c:pt>
                <c:pt idx="41">
                  <c:v>5.476369923749307</c:v>
                </c:pt>
                <c:pt idx="42">
                  <c:v>6.024006916124239</c:v>
                </c:pt>
                <c:pt idx="43">
                  <c:v>6.626407607736663</c:v>
                </c:pt>
                <c:pt idx="44">
                  <c:v>7.28904836851033</c:v>
                </c:pt>
                <c:pt idx="45">
                  <c:v>8.017953205361364</c:v>
                </c:pt>
                <c:pt idx="46">
                  <c:v>8.8197485258975</c:v>
                </c:pt>
                <c:pt idx="47">
                  <c:v>9.701723378487252</c:v>
                </c:pt>
                <c:pt idx="48">
                  <c:v>10.671895716335978</c:v>
                </c:pt>
                <c:pt idx="49">
                  <c:v>11.739085287969576</c:v>
                </c:pt>
                <c:pt idx="50">
                  <c:v>12.912993816766535</c:v>
                </c:pt>
                <c:pt idx="51">
                  <c:v>14.20429319844319</c:v>
                </c:pt>
                <c:pt idx="52">
                  <c:v>15.624722518287511</c:v>
                </c:pt>
                <c:pt idx="53">
                  <c:v>17.187194770116264</c:v>
                </c:pt>
                <c:pt idx="54">
                  <c:v>18.905914247127892</c:v>
                </c:pt>
                <c:pt idx="55">
                  <c:v>20.796505671840684</c:v>
                </c:pt>
                <c:pt idx="56">
                  <c:v>22.876156239024755</c:v>
                </c:pt>
                <c:pt idx="57">
                  <c:v>25.163771862927234</c:v>
                </c:pt>
                <c:pt idx="58">
                  <c:v>27.68014904921996</c:v>
                </c:pt>
                <c:pt idx="59">
                  <c:v>30.448163954141958</c:v>
                </c:pt>
                <c:pt idx="60">
                  <c:v>33.492980349556156</c:v>
                </c:pt>
                <c:pt idx="61">
                  <c:v>36.84227838451177</c:v>
                </c:pt>
                <c:pt idx="62">
                  <c:v>40.52650622296295</c:v>
                </c:pt>
                <c:pt idx="63">
                  <c:v>44.57915684525925</c:v>
                </c:pt>
                <c:pt idx="64">
                  <c:v>49.03707252978518</c:v>
                </c:pt>
                <c:pt idx="65">
                  <c:v>53.9407797827637</c:v>
                </c:pt>
                <c:pt idx="66">
                  <c:v>59.33485776104007</c:v>
                </c:pt>
                <c:pt idx="67">
                  <c:v>65.26834353714408</c:v>
                </c:pt>
                <c:pt idx="68">
                  <c:v>71.7951778908585</c:v>
                </c:pt>
                <c:pt idx="69">
                  <c:v>78.97469567994435</c:v>
                </c:pt>
                <c:pt idx="70">
                  <c:v>86.87216524793878</c:v>
                </c:pt>
                <c:pt idx="71">
                  <c:v>95.55938177273266</c:v>
                </c:pt>
                <c:pt idx="72">
                  <c:v>105.11531995000594</c:v>
                </c:pt>
              </c:numCache>
            </c:numRef>
          </c:xVal>
          <c:yVal>
            <c:numRef>
              <c:f>Confined!$K$21:$K$93</c:f>
              <c:numCache>
                <c:ptCount val="73"/>
                <c:pt idx="0">
                  <c:v>0.7409893113693827</c:v>
                </c:pt>
                <c:pt idx="1">
                  <c:v>0.8362476726676333</c:v>
                </c:pt>
                <c:pt idx="2">
                  <c:v>0.9373048345676791</c:v>
                </c:pt>
                <c:pt idx="3">
                  <c:v>1.0439396433818093</c:v>
                </c:pt>
                <c:pt idx="4">
                  <c:v>1.1559119523594479</c:v>
                </c:pt>
                <c:pt idx="5">
                  <c:v>1.272968206640681</c:v>
                </c:pt>
                <c:pt idx="6">
                  <c:v>1.3948464214922442</c:v>
                </c:pt>
                <c:pt idx="7">
                  <c:v>1.5212805274116115</c:v>
                </c:pt>
                <c:pt idx="8">
                  <c:v>1.6520040854314746</c:v>
                </c:pt>
                <c:pt idx="9">
                  <c:v>1.7867533977979864</c:v>
                </c:pt>
                <c:pt idx="10">
                  <c:v>1.9252700542279653</c:v>
                </c:pt>
                <c:pt idx="11">
                  <c:v>2.067302963354807</c:v>
                </c:pt>
                <c:pt idx="12">
                  <c:v>2.212609923902341</c:v>
                </c:pt>
                <c:pt idx="13">
                  <c:v>2.360958791632458</c:v>
                </c:pt>
                <c:pt idx="14">
                  <c:v>2.5121282971109555</c:v>
                </c:pt>
                <c:pt idx="15">
                  <c:v>2.665908566591831</c:v>
                </c:pt>
                <c:pt idx="16">
                  <c:v>2.8221013944509705</c:v>
                </c:pt>
                <c:pt idx="17">
                  <c:v>2.9805203110886604</c:v>
                </c:pt>
                <c:pt idx="18">
                  <c:v>3.140990485431448</c:v>
                </c:pt>
                <c:pt idx="19">
                  <c:v>3.30334849636305</c:v>
                </c:pt>
                <c:pt idx="20">
                  <c:v>3.4674420027861492</c:v>
                </c:pt>
                <c:pt idx="21">
                  <c:v>3.63312933768264</c:v>
                </c:pt>
                <c:pt idx="22">
                  <c:v>3.800279047571071</c:v>
                </c:pt>
                <c:pt idx="23">
                  <c:v>3.968769395191303</c:v>
                </c:pt>
                <c:pt idx="24">
                  <c:v>4.138487840086574</c:v>
                </c:pt>
                <c:pt idx="25">
                  <c:v>4.309330508991937</c:v>
                </c:pt>
                <c:pt idx="26">
                  <c:v>4.481201665553657</c:v>
                </c:pt>
                <c:pt idx="27">
                  <c:v>4.654013186867172</c:v>
                </c:pt>
                <c:pt idx="28">
                  <c:v>4.827684052598512</c:v>
                </c:pt>
                <c:pt idx="29">
                  <c:v>5.002139851011577</c:v>
                </c:pt>
                <c:pt idx="30">
                  <c:v>5.177312305027081</c:v>
                </c:pt>
                <c:pt idx="31">
                  <c:v>5.353138820456654</c:v>
                </c:pt>
                <c:pt idx="32">
                  <c:v>5.529562057757449</c:v>
                </c:pt>
                <c:pt idx="33">
                  <c:v>5.70652952801139</c:v>
                </c:pt>
                <c:pt idx="34">
                  <c:v>5.8839932133251605</c:v>
                </c:pt>
                <c:pt idx="35">
                  <c:v>6.061909211450237</c:v>
                </c:pt>
                <c:pt idx="36">
                  <c:v>6.240237404118485</c:v>
                </c:pt>
                <c:pt idx="37">
                  <c:v>6.418941148361615</c:v>
                </c:pt>
                <c:pt idx="38">
                  <c:v>6.597986989918431</c:v>
                </c:pt>
                <c:pt idx="39">
                  <c:v>6.777344397720547</c:v>
                </c:pt>
                <c:pt idx="40">
                  <c:v>6.956985518374982</c:v>
                </c:pt>
                <c:pt idx="41">
                  <c:v>7.136884949522641</c:v>
                </c:pt>
                <c:pt idx="42">
                  <c:v>7.317019530937954</c:v>
                </c:pt>
                <c:pt idx="43">
                  <c:v>7.497368152241266</c:v>
                </c:pt>
                <c:pt idx="44">
                  <c:v>7.677911576117135</c:v>
                </c:pt>
                <c:pt idx="45">
                  <c:v>7.858632275964617</c:v>
                </c:pt>
                <c:pt idx="46">
                  <c:v>8.03951428694667</c:v>
                </c:pt>
                <c:pt idx="47">
                  <c:v>8.22054306945265</c:v>
                </c:pt>
                <c:pt idx="48">
                  <c:v>8.401705384038117</c:v>
                </c:pt>
                <c:pt idx="49">
                  <c:v>8.58298917695867</c:v>
                </c:pt>
                <c:pt idx="50">
                  <c:v>8.764383475467449</c:v>
                </c:pt>
                <c:pt idx="51">
                  <c:v>8.945878292098968</c:v>
                </c:pt>
                <c:pt idx="52">
                  <c:v>9.127464537213678</c:v>
                </c:pt>
                <c:pt idx="53">
                  <c:v>9.30913393912805</c:v>
                </c:pt>
                <c:pt idx="54">
                  <c:v>9.4908789712034</c:v>
                </c:pt>
                <c:pt idx="55">
                  <c:v>9.672692785312883</c:v>
                </c:pt>
                <c:pt idx="56">
                  <c:v>9.854569151149853</c:v>
                </c:pt>
                <c:pt idx="57">
                  <c:v>10.036502400882364</c:v>
                </c:pt>
                <c:pt idx="58">
                  <c:v>10.218487378697267</c:v>
                </c:pt>
                <c:pt idx="59">
                  <c:v>10.400519394813927</c:v>
                </c:pt>
                <c:pt idx="60">
                  <c:v>10.582594183581476</c:v>
                </c:pt>
                <c:pt idx="61">
                  <c:v>10.76470786530508</c:v>
                </c:pt>
                <c:pt idx="62">
                  <c:v>10.946856911476226</c:v>
                </c:pt>
                <c:pt idx="63">
                  <c:v>11.129038113108916</c:v>
                </c:pt>
                <c:pt idx="64">
                  <c:v>11.31124855190898</c:v>
                </c:pt>
                <c:pt idx="65">
                  <c:v>11.49348557402683</c:v>
                </c:pt>
                <c:pt idx="66">
                  <c:v>11.675746766165245</c:v>
                </c:pt>
                <c:pt idx="67">
                  <c:v>11.858029933833487</c:v>
                </c:pt>
                <c:pt idx="68">
                  <c:v>12.040333081557119</c:v>
                </c:pt>
                <c:pt idx="69">
                  <c:v>12.222654394869318</c:v>
                </c:pt>
                <c:pt idx="70">
                  <c:v>12.404992223924886</c:v>
                </c:pt>
                <c:pt idx="71">
                  <c:v>12.587345068591855</c:v>
                </c:pt>
                <c:pt idx="72">
                  <c:v>12.769711564888475</c:v>
                </c:pt>
              </c:numCache>
            </c:numRef>
          </c:yVal>
          <c:smooth val="1"/>
        </c:ser>
        <c:axId val="20023809"/>
        <c:axId val="45996554"/>
      </c:scatterChart>
      <c:valAx>
        <c:axId val="20023809"/>
        <c:scaling>
          <c:logBase val="10"/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0.269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high"/>
        <c:crossAx val="45996554"/>
        <c:crossesAt val="50"/>
        <c:crossBetween val="midCat"/>
        <c:dispUnits/>
      </c:valAx>
      <c:valAx>
        <c:axId val="4599655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23809"/>
        <c:crossesAt val="1E-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"/>
          <c:y val="0.6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24</xdr:row>
      <xdr:rowOff>28575</xdr:rowOff>
    </xdr:from>
    <xdr:to>
      <xdr:col>7</xdr:col>
      <xdr:colOff>85725</xdr:colOff>
      <xdr:row>48</xdr:row>
      <xdr:rowOff>0</xdr:rowOff>
    </xdr:to>
    <xdr:graphicFrame>
      <xdr:nvGraphicFramePr>
        <xdr:cNvPr id="1" name="Chart 26"/>
        <xdr:cNvGraphicFramePr/>
      </xdr:nvGraphicFramePr>
      <xdr:xfrm>
        <a:off x="314325" y="3943350"/>
        <a:ext cx="46291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24</xdr:row>
      <xdr:rowOff>57150</xdr:rowOff>
    </xdr:from>
    <xdr:to>
      <xdr:col>16</xdr:col>
      <xdr:colOff>523875</xdr:colOff>
      <xdr:row>47</xdr:row>
      <xdr:rowOff>152400</xdr:rowOff>
    </xdr:to>
    <xdr:graphicFrame>
      <xdr:nvGraphicFramePr>
        <xdr:cNvPr id="2" name="Chart 27"/>
        <xdr:cNvGraphicFramePr/>
      </xdr:nvGraphicFramePr>
      <xdr:xfrm>
        <a:off x="5695950" y="3971925"/>
        <a:ext cx="517207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298"/>
  <sheetViews>
    <sheetView tabSelected="1" workbookViewId="0" topLeftCell="A1">
      <selection activeCell="A1" sqref="A1:Q52"/>
    </sheetView>
  </sheetViews>
  <sheetFormatPr defaultColWidth="9.140625" defaultRowHeight="12.75"/>
  <cols>
    <col min="1" max="1" width="14.8515625" style="0" customWidth="1"/>
    <col min="2" max="2" width="11.140625" style="0" customWidth="1"/>
    <col min="3" max="3" width="8.8515625" style="0" customWidth="1"/>
    <col min="4" max="4" width="11.421875" style="0" bestFit="1" customWidth="1"/>
    <col min="5" max="5" width="8.8515625" style="0" customWidth="1"/>
    <col min="6" max="6" width="8.8515625" style="12" customWidth="1"/>
    <col min="7" max="8" width="8.8515625" style="0" customWidth="1"/>
    <col min="9" max="9" width="8.8515625" style="12" customWidth="1"/>
    <col min="10" max="11" width="8.8515625" style="0" customWidth="1"/>
    <col min="12" max="12" width="11.421875" style="0" customWidth="1"/>
    <col min="13" max="16384" width="8.8515625" style="0" customWidth="1"/>
  </cols>
  <sheetData>
    <row r="1" spans="1:9" ht="12.75">
      <c r="A1" t="s">
        <v>33</v>
      </c>
      <c r="F1"/>
      <c r="I1"/>
    </row>
    <row r="2" spans="1:9" ht="12.75">
      <c r="A2" t="s">
        <v>34</v>
      </c>
      <c r="F2"/>
      <c r="I2"/>
    </row>
    <row r="3" spans="1:9" ht="12.75">
      <c r="A3" t="s">
        <v>35</v>
      </c>
      <c r="F3"/>
      <c r="I3"/>
    </row>
    <row r="4" spans="6:9" ht="12.75">
      <c r="F4"/>
      <c r="G4" s="29" t="s">
        <v>36</v>
      </c>
      <c r="I4"/>
    </row>
    <row r="5" spans="6:9" ht="12.75">
      <c r="F5"/>
      <c r="G5" s="28" t="s">
        <v>37</v>
      </c>
      <c r="I5"/>
    </row>
    <row r="6" spans="6:9" ht="12.75">
      <c r="F6"/>
      <c r="I6"/>
    </row>
    <row r="7" spans="1:9" ht="12.75">
      <c r="A7" t="s">
        <v>38</v>
      </c>
      <c r="F7"/>
      <c r="I7"/>
    </row>
    <row r="8" spans="6:9" ht="12.75">
      <c r="F8"/>
      <c r="I8"/>
    </row>
    <row r="9" spans="1:12" ht="12.75">
      <c r="A9" s="32" t="s">
        <v>24</v>
      </c>
      <c r="B9" s="32"/>
      <c r="C9" s="33" t="s">
        <v>25</v>
      </c>
      <c r="D9" s="33"/>
      <c r="E9" s="34"/>
      <c r="L9" s="12"/>
    </row>
    <row r="10" spans="1:15" ht="12.75">
      <c r="A10" s="3" t="s">
        <v>7</v>
      </c>
      <c r="B10" s="7">
        <v>10</v>
      </c>
      <c r="C10" s="3" t="s">
        <v>0</v>
      </c>
      <c r="D10" s="18">
        <f>B10*192.5</f>
        <v>1925</v>
      </c>
      <c r="F10" s="14" t="s">
        <v>21</v>
      </c>
      <c r="G10" s="7">
        <v>15</v>
      </c>
      <c r="I10" s="14" t="s">
        <v>22</v>
      </c>
      <c r="J10" s="7">
        <v>100</v>
      </c>
      <c r="L10" s="26" t="s">
        <v>30</v>
      </c>
      <c r="M10" s="7">
        <v>0.1</v>
      </c>
      <c r="N10" s="3">
        <f>M10*60</f>
        <v>6</v>
      </c>
      <c r="O10" t="s">
        <v>32</v>
      </c>
    </row>
    <row r="11" spans="1:13" ht="12.75">
      <c r="A11" s="3" t="s">
        <v>1</v>
      </c>
      <c r="B11" s="7">
        <v>80</v>
      </c>
      <c r="C11" s="3" t="s">
        <v>4</v>
      </c>
      <c r="D11" s="19">
        <f>T/b</f>
        <v>2.6666666666666665</v>
      </c>
      <c r="L11" s="26" t="s">
        <v>29</v>
      </c>
      <c r="M11" s="7">
        <v>0.5</v>
      </c>
    </row>
    <row r="12" spans="1:13" ht="14.25">
      <c r="A12" s="3" t="s">
        <v>8</v>
      </c>
      <c r="B12" s="7">
        <v>30</v>
      </c>
      <c r="C12" s="2"/>
      <c r="L12" s="26" t="s">
        <v>31</v>
      </c>
      <c r="M12" s="7">
        <v>100</v>
      </c>
    </row>
    <row r="13" spans="1:12" ht="12.75">
      <c r="A13" s="3" t="s">
        <v>2</v>
      </c>
      <c r="B13" s="7">
        <f>4/12/2</f>
        <v>0.16666666666666666</v>
      </c>
      <c r="C13" s="2"/>
      <c r="L13" s="12"/>
    </row>
    <row r="14" spans="1:12" ht="12.75">
      <c r="A14" s="3" t="s">
        <v>11</v>
      </c>
      <c r="B14" s="27">
        <v>0.0001</v>
      </c>
      <c r="C14" s="2"/>
      <c r="L14" s="12"/>
    </row>
    <row r="15" spans="1:12" ht="12.75">
      <c r="A15" s="3" t="s">
        <v>23</v>
      </c>
      <c r="B15" s="9">
        <v>0.1</v>
      </c>
      <c r="C15" s="2"/>
      <c r="L15" s="12"/>
    </row>
    <row r="16" spans="1:12" ht="12.75">
      <c r="A16" s="3" t="s">
        <v>26</v>
      </c>
      <c r="B16" s="7">
        <v>0.1</v>
      </c>
      <c r="C16" s="8"/>
      <c r="L16" s="12"/>
    </row>
    <row r="17" spans="3:12" ht="12.75">
      <c r="C17" s="8"/>
      <c r="D17" s="3"/>
      <c r="L17" s="12"/>
    </row>
    <row r="18" spans="3:12" ht="12.75">
      <c r="C18" s="31" t="s">
        <v>12</v>
      </c>
      <c r="D18" s="31"/>
      <c r="E18" s="31"/>
      <c r="F18" s="30" t="s">
        <v>13</v>
      </c>
      <c r="G18" s="31"/>
      <c r="H18" s="35"/>
      <c r="I18" s="30" t="s">
        <v>20</v>
      </c>
      <c r="J18" s="31"/>
      <c r="K18" s="31"/>
      <c r="L18" s="12" t="s">
        <v>27</v>
      </c>
    </row>
    <row r="19" spans="1:15" s="4" customFormat="1" ht="13.5" thickBot="1">
      <c r="A19" s="11" t="s">
        <v>10</v>
      </c>
      <c r="B19" s="5" t="s">
        <v>9</v>
      </c>
      <c r="C19" s="5" t="s">
        <v>3</v>
      </c>
      <c r="D19" s="5" t="s">
        <v>5</v>
      </c>
      <c r="E19" s="5" t="s">
        <v>6</v>
      </c>
      <c r="F19" s="13" t="s">
        <v>14</v>
      </c>
      <c r="G19" s="5" t="s">
        <v>15</v>
      </c>
      <c r="H19" s="5" t="s">
        <v>16</v>
      </c>
      <c r="I19" s="13" t="s">
        <v>17</v>
      </c>
      <c r="J19" s="5" t="s">
        <v>18</v>
      </c>
      <c r="K19" s="5" t="s">
        <v>19</v>
      </c>
      <c r="L19" s="25" t="s">
        <v>28</v>
      </c>
      <c r="M19" s="4" t="s">
        <v>3</v>
      </c>
      <c r="N19" s="4" t="s">
        <v>5</v>
      </c>
      <c r="O19" s="4" t="s">
        <v>6</v>
      </c>
    </row>
    <row r="20" spans="1:12" ht="12.75">
      <c r="A20" s="10">
        <f>dt</f>
        <v>0.1</v>
      </c>
      <c r="B20" s="6">
        <f>A20/24</f>
        <v>0.004166666666666667</v>
      </c>
      <c r="J20" s="15"/>
      <c r="K20" s="15"/>
      <c r="L20" s="12"/>
    </row>
    <row r="21" spans="1:15" ht="12.75">
      <c r="A21" s="10">
        <f>A20*(1+$B$16)</f>
        <v>0.11000000000000001</v>
      </c>
      <c r="B21" s="6">
        <f>A21/24</f>
        <v>0.004583333333333334</v>
      </c>
      <c r="C21">
        <f>rw^2*St/(4*T*time)</f>
        <v>1.8939393939393937E-06</v>
      </c>
      <c r="D21">
        <f>-0.5772-LN(u)+u-u^2/(2*FACT(2))+u^3/(3*FACT(3))-u^4/(4*FACT(4))+u^5/(5*FACT(5))-u^6/(6*FACT(6))+u^7/(7*FACT(7))-u^8/(8*FACT(8))+u^9/(9*FACT(9))-u^10/(10*FACT(10))+u^11/(11*FACT(11))-u^12/(12*FACT(12))+u^13/(13*FACT(13))-u^14/(14*FACT(14))+u^15/(15*FACT(15))-u^16/(16*FACT(16))+u^17/(17*FACT(17))-u^18/(18*FACT(18))+u^19/(19*FACT(19))-u^20/(20*FACT(20))+u^21/(21*FACT(21))-u^22/(22*FACT(22))+u^23/(23*FACT(23))-u^24/(24*FACT(24))+u^25/(25*FACT(25))-u^26/(26*FACT(26))+u^27/(27*FACT(27))-u^28/(28*FACT(28))+u^29/(29*FACT(29))-u^30/(30*FACT(30))</f>
        <v>12.599653456626896</v>
      </c>
      <c r="E21" s="3">
        <f aca="true" t="shared" si="0" ref="E21:E52">IF(u&gt;6,NA(),Q*Wu/(4*PI()*T))</f>
        <v>24.12623108168177</v>
      </c>
      <c r="F21" s="12">
        <f aca="true" t="shared" si="1" ref="F21:F52">r_1^2*St/(4*T*time)</f>
        <v>0.015340909090909089</v>
      </c>
      <c r="G21">
        <f aca="true" t="shared" si="2" ref="G21:G52">-0.5772-LN(u_1)+u_1-u_1^2/(2*FACT(2))+u_1^3/(3*FACT(3))-u_1^4/(4*FACT(4))+u_1^5/(5*FACT(5))-u_1^6/(6*FACT(6))+u_1^7/(7*FACT(7))-u_1^8/(8*FACT(8))+u_1^9/(9*FACT(9))-u_1^10/(10*FACT(10))+u_1^11/(11*FACT(11))-u_1^12/(12*FACT(12))+u_1^13/(13*FACT(13))-u_1^14/(14*FACT(14))+u_1^15/(15*FACT(15))-u_1^16/(16*FACT(16))+u_1^17/(17*FACT(17))-u_1^18/(18*FACT(18))+u_1^19/(19*FACT(19))-u_1^20/(20*FACT(20))+u_1^21/(21*FACT(21))-u_1^22/(22*FACT(22))+u_1^23/(23*FACT(23))-u_1^24/(24*FACT(24))+u_1^25/(25*FACT(25))-u_1^26/(26*FACT(26))+u_1^27/(27*FACT(27))-u_1^28/(28*FACT(28))+u_1^29/(29*FACT(29))-u_1^30/(30*FACT(30))</f>
        <v>3.6153144952471523</v>
      </c>
      <c r="H21">
        <f aca="true" t="shared" si="3" ref="H21:H52">IF(u_1&gt;6,NA(),Q*Wu_1/(4*PI()*T))</f>
        <v>6.922723172152827</v>
      </c>
      <c r="I21" s="12">
        <f aca="true" t="shared" si="4" ref="I21:I52">r_2^2*St/(4*T*time)</f>
        <v>0.6818181818181817</v>
      </c>
      <c r="J21">
        <f>-0.5772-LN(u_2)+u_2-u_2^2/(2*FACT(2))+u_2^3/(3*FACT(3))-u_2^4/(4*FACT(4))+u_2^5/(5*FACT(5))-u_2^6/(6*FACT(6))+u_2^7/(7*FACT(7))-u_2^8/(8*FACT(8))+u_2^9/(9*FACT(9))-u_2^10/(10*FACT(10))+u_2^11/(11*FACT(11))-u_2^12/(12*FACT(12))+u_2^13/(13*FACT(13))-u_2^14/(14*FACT(14))+u_2^15/(15*FACT(15))-u_2^16/(16*FACT(16))+u_2^17/(17*FACT(17))-u_2^18/(18*FACT(18))+u_2^19/(19*FACT(19))-u_2^20/(20*FACT(20))+u_2^21/(21*FACT(21))-u_2^22/(22*FACT(22))+u_2^23/(23*FACT(23))-u_2^24/(24*FACT(24))+u_2^25/(25*FACT(25))-u_2^26/(26*FACT(26))+u_2^27/(27*FACT(27))-u_2^28/(28*FACT(28))+u_2^29/(29*FACT(29))-u_2^30/(30*FACT(30))</f>
        <v>0.38697335305751485</v>
      </c>
      <c r="K21">
        <f aca="true" t="shared" si="5" ref="K21:K52">IF(u_2&gt;6,NA(),Q*Wu_2/(4*PI()*T))</f>
        <v>0.7409893113693827</v>
      </c>
      <c r="L21" s="12">
        <f>rw</f>
        <v>0.16666666666666666</v>
      </c>
      <c r="M21">
        <f aca="true" t="shared" si="6" ref="M21:M52">L21^2*St/(4*T*$M$10)</f>
        <v>8.680555555555556E-08</v>
      </c>
      <c r="N21">
        <f>-0.5772-LN(M21)+M21-M21^2/(2*FACT(2))+M21^3/(3*FACT(3))-M21^4/(4*FACT(4))+M21^5/(5*FACT(5))-M21^6/(6*FACT(6))+M21^7/(7*FACT(7))-M21^8/(8*FACT(8))+M21^9/(9*FACT(9))-M21^10/(10*FACT(10))+M21^11/(11*FACT(11))-M21^12/(12*FACT(12))+M21^13/(13*FACT(13))-M21^14/(14*FACT(14))+M21^15/(15*FACT(15))-M21^16/(16*FACT(16))+M21^17/(17*FACT(17))-M21^18/(18*FACT(18))+M21^19/(19*FACT(19))-M21^20/(20*FACT(20))+M21^21/(21*FACT(21))-M21^22/(22*FACT(22))+M21^23/(23*FACT(23))-M21^24/(24*FACT(24))+M21^25/(25*FACT(25))-M21^26/(26*FACT(26))+M21^27/(27*FACT(27))-M21^28/(28*FACT(28))+M21^29/(29*FACT(29))-M21^30/(30*FACT(30))</f>
        <v>15.682395300037571</v>
      </c>
      <c r="O21">
        <f aca="true" t="shared" si="7" ref="O21:O52">IF(M21&gt;6,NA(),h0-Q*N21/(4*PI()*T))</f>
        <v>69.97083338637489</v>
      </c>
    </row>
    <row r="22" spans="1:15" ht="12.75">
      <c r="A22" s="10">
        <f aca="true" t="shared" si="8" ref="A22:A85">A21*(1+$B$16)</f>
        <v>0.12100000000000002</v>
      </c>
      <c r="B22" s="6">
        <f aca="true" t="shared" si="9" ref="B22:B85">A22/24</f>
        <v>0.005041666666666667</v>
      </c>
      <c r="C22">
        <f aca="true" t="shared" si="10" ref="C22:C85">rw^2*St/(4*T*time)</f>
        <v>1.7217630853994489E-06</v>
      </c>
      <c r="D22">
        <f aca="true" t="shared" si="11" ref="D22:D85">-0.5772-LN(u)+u-u^2/(2*FACT(2))+u^3/(3*FACT(3))-u^4/(4*FACT(4))+u^5/(5*FACT(5))-u^6/(6*FACT(6))+u^7/(7*FACT(7))-u^8/(8*FACT(8))+u^9/(9*FACT(9))-u^10/(10*FACT(10))+u^11/(11*FACT(11))-u^12/(12*FACT(12))+u^13/(13*FACT(13))-u^14/(14*FACT(14))+u^15/(15*FACT(15))-u^16/(16*FACT(16))+u^17/(17*FACT(17))-u^18/(18*FACT(18))+u^19/(19*FACT(19))-u^20/(20*FACT(20))+u^21/(21*FACT(21))-u^22/(22*FACT(22))+u^23/(23*FACT(23))-u^24/(24*FACT(24))+u^25/(25*FACT(25))-u^26/(26*FACT(26))+u^27/(27*FACT(27))-u^28/(28*FACT(28))+u^29/(29*FACT(29))-u^30/(30*FACT(30))</f>
        <v>12.69496346425507</v>
      </c>
      <c r="E22">
        <f t="shared" si="0"/>
        <v>24.308733820852325</v>
      </c>
      <c r="F22" s="12">
        <f t="shared" si="1"/>
        <v>0.013946280991735538</v>
      </c>
      <c r="G22">
        <f t="shared" si="2"/>
        <v>3.709240208438719</v>
      </c>
      <c r="H22">
        <f t="shared" si="3"/>
        <v>7.10257521878032</v>
      </c>
      <c r="I22" s="12">
        <f t="shared" si="4"/>
        <v>0.6198347107438016</v>
      </c>
      <c r="J22">
        <f aca="true" t="shared" si="12" ref="J22:J52">-0.5772-LN(u_2)+u_2-u_2^2/(2*FACT(2))+u_2^3/(3*FACT(3))-u_2^4/(4*FACT(4))+u_2^5/(5*FACT(5))-u_2^6/(6*FACT(6))+u_2^7/(7*FACT(7))-u_2^8/(8*FACT(8))+u_2^9/(9*FACT(9))-u_2^10/(10*FACT(10))+u_2^11/(11*FACT(11))-u_2^12/(12*FACT(12))+u_2^13/(13*FACT(13))-u_2^14/(14*FACT(14))+u_2^15/(15*FACT(15))-u_2^16/(16*FACT(16))+u_2^17/(17*FACT(17))-u_2^18/(18*FACT(18))+u_2^19/(19*FACT(19))-u_2^20/(20*FACT(20))+u_2^21/(21*FACT(21))-u_2^22/(22*FACT(22))+u_2^23/(23*FACT(23))-u_2^24/(24*FACT(24))+u_2^25/(25*FACT(25))-u_2^26/(26*FACT(26))+u_2^27/(27*FACT(27))-u_2^28/(28*FACT(28))+u_2^29/(29*FACT(29))-u_2^30/(30*FACT(30))</f>
        <v>0.4367209633303603</v>
      </c>
      <c r="K22">
        <f t="shared" si="5"/>
        <v>0.8362476726676333</v>
      </c>
      <c r="L22" s="12">
        <f aca="true" t="shared" si="13" ref="L22:L53">L21+dx</f>
        <v>0.6666666666666666</v>
      </c>
      <c r="M22">
        <f t="shared" si="6"/>
        <v>1.388888888888889E-06</v>
      </c>
      <c r="N22">
        <f aca="true" t="shared" si="14" ref="N22:N85">-0.5772-LN(M22)+M22-M22^2/(2*FACT(2))+M22^3/(3*FACT(3))-M22^4/(4*FACT(4))+M22^5/(5*FACT(5))-M22^6/(6*FACT(6))+M22^7/(7*FACT(7))-M22^8/(8*FACT(8))+M22^9/(9*FACT(9))-M22^10/(10*FACT(10))+M22^11/(11*FACT(11))-M22^12/(12*FACT(12))+M22^13/(13*FACT(13))-M22^14/(14*FACT(14))+M22^15/(15*FACT(15))-M22^16/(16*FACT(16))+M22^17/(17*FACT(17))-M22^18/(18*FACT(18))+M22^19/(19*FACT(19))-M22^20/(20*FACT(20))+M22^21/(21*FACT(21))-M22^22/(22*FACT(22))+M22^23/(23*FACT(23))-M22^24/(24*FACT(24))+M22^25/(25*FACT(25))-M22^26/(26*FACT(26))+M22^27/(27*FACT(27))-M22^28/(28*FACT(28))+M22^29/(29*FACT(29))-M22^30/(30*FACT(30))</f>
        <v>12.909807879880645</v>
      </c>
      <c r="O22">
        <f t="shared" si="7"/>
        <v>75.27987502177697</v>
      </c>
    </row>
    <row r="23" spans="1:15" ht="12.75">
      <c r="A23" s="10">
        <f t="shared" si="8"/>
        <v>0.13310000000000002</v>
      </c>
      <c r="B23" s="6">
        <f t="shared" si="9"/>
        <v>0.005545833333333334</v>
      </c>
      <c r="C23" s="20">
        <f t="shared" si="10"/>
        <v>1.5652391685449535E-06</v>
      </c>
      <c r="D23" s="20">
        <f t="shared" si="11"/>
        <v>12.790273487535604</v>
      </c>
      <c r="E23" s="20">
        <f t="shared" si="0"/>
        <v>24.491236589994536</v>
      </c>
      <c r="F23" s="21">
        <f t="shared" si="1"/>
        <v>0.012678437265214126</v>
      </c>
      <c r="G23" s="20">
        <f t="shared" si="2"/>
        <v>3.8032909461606534</v>
      </c>
      <c r="H23" s="20">
        <f t="shared" si="3"/>
        <v>7.282666666493002</v>
      </c>
      <c r="I23" s="21">
        <f t="shared" si="4"/>
        <v>0.5634861006761833</v>
      </c>
      <c r="J23" s="20">
        <f t="shared" si="12"/>
        <v>0.48949693214786777</v>
      </c>
      <c r="K23" s="20">
        <f t="shared" si="5"/>
        <v>0.9373048345676791</v>
      </c>
      <c r="L23" s="12">
        <f t="shared" si="13"/>
        <v>1.1666666666666665</v>
      </c>
      <c r="M23">
        <f t="shared" si="6"/>
        <v>4.253472222222221E-06</v>
      </c>
      <c r="N23">
        <f t="shared" si="14"/>
        <v>11.790579168589092</v>
      </c>
      <c r="O23">
        <f t="shared" si="7"/>
        <v>77.42301099093893</v>
      </c>
    </row>
    <row r="24" spans="1:15" ht="12.75">
      <c r="A24" s="10">
        <f t="shared" si="8"/>
        <v>0.14641000000000004</v>
      </c>
      <c r="B24" s="6">
        <f t="shared" si="9"/>
        <v>0.006100416666666668</v>
      </c>
      <c r="C24" s="20">
        <f t="shared" si="10"/>
        <v>1.4229446986772305E-06</v>
      </c>
      <c r="D24" s="20">
        <f t="shared" si="11"/>
        <v>12.885583525045567</v>
      </c>
      <c r="E24" s="20">
        <f t="shared" si="0"/>
        <v>24.673739386383723</v>
      </c>
      <c r="F24" s="21">
        <f t="shared" si="1"/>
        <v>0.011525852059285567</v>
      </c>
      <c r="G24" s="20">
        <f t="shared" si="2"/>
        <v>3.8974554870643723</v>
      </c>
      <c r="H24" s="20">
        <f t="shared" si="3"/>
        <v>7.462976028283322</v>
      </c>
      <c r="I24" s="21">
        <f t="shared" si="4"/>
        <v>0.5122600915238029</v>
      </c>
      <c r="J24" s="20">
        <f t="shared" si="12"/>
        <v>0.5451857644782447</v>
      </c>
      <c r="K24" s="20">
        <f t="shared" si="5"/>
        <v>1.0439396433818093</v>
      </c>
      <c r="L24" s="12">
        <f t="shared" si="13"/>
        <v>1.6666666666666665</v>
      </c>
      <c r="M24">
        <f t="shared" si="6"/>
        <v>8.680555555555554E-06</v>
      </c>
      <c r="N24">
        <f t="shared" si="14"/>
        <v>11.077233707780646</v>
      </c>
      <c r="O24">
        <f t="shared" si="7"/>
        <v>78.78894835483376</v>
      </c>
    </row>
    <row r="25" spans="1:15" ht="12.75">
      <c r="A25" s="10">
        <f t="shared" si="8"/>
        <v>0.16105100000000006</v>
      </c>
      <c r="B25" s="6">
        <f t="shared" si="9"/>
        <v>0.006710458333333336</v>
      </c>
      <c r="C25" s="20">
        <f t="shared" si="10"/>
        <v>1.2935860897065729E-06</v>
      </c>
      <c r="D25" s="20">
        <f t="shared" si="11"/>
        <v>12.98089357549137</v>
      </c>
      <c r="E25" s="20">
        <f t="shared" si="0"/>
        <v>24.856242207542884</v>
      </c>
      <c r="F25" s="21">
        <f t="shared" si="1"/>
        <v>0.010478047326623241</v>
      </c>
      <c r="G25" s="20">
        <f t="shared" si="2"/>
        <v>3.991723604987459</v>
      </c>
      <c r="H25" s="20">
        <f t="shared" si="3"/>
        <v>7.643483722758951</v>
      </c>
      <c r="I25" s="21">
        <f t="shared" si="4"/>
        <v>0.4656909922943662</v>
      </c>
      <c r="J25" s="20">
        <f t="shared" si="12"/>
        <v>0.6036620463757425</v>
      </c>
      <c r="K25" s="20">
        <f t="shared" si="5"/>
        <v>1.1559119523594479</v>
      </c>
      <c r="L25" s="12">
        <f t="shared" si="13"/>
        <v>2.1666666666666665</v>
      </c>
      <c r="M25">
        <f t="shared" si="6"/>
        <v>1.4670138888888888E-05</v>
      </c>
      <c r="N25">
        <f t="shared" si="14"/>
        <v>10.55251116839403</v>
      </c>
      <c r="O25">
        <f t="shared" si="7"/>
        <v>79.79370434138433</v>
      </c>
    </row>
    <row r="26" spans="1:15" ht="12.75">
      <c r="A26" s="10">
        <f t="shared" si="8"/>
        <v>0.17715610000000007</v>
      </c>
      <c r="B26" s="6">
        <f t="shared" si="9"/>
        <v>0.00738150416666667</v>
      </c>
      <c r="C26" s="20">
        <f t="shared" si="10"/>
        <v>1.1759873542787026E-06</v>
      </c>
      <c r="D26" s="20">
        <f t="shared" si="11"/>
        <v>13.07620363769703</v>
      </c>
      <c r="E26" s="20">
        <f t="shared" si="0"/>
        <v>25.03874505122021</v>
      </c>
      <c r="F26" s="21">
        <f t="shared" si="1"/>
        <v>0.009525497569657492</v>
      </c>
      <c r="G26" s="20">
        <f t="shared" si="2"/>
        <v>4.086085982774035</v>
      </c>
      <c r="H26" s="20">
        <f t="shared" si="3"/>
        <v>7.824171909123195</v>
      </c>
      <c r="I26" s="21">
        <f t="shared" si="4"/>
        <v>0.42335544754033294</v>
      </c>
      <c r="J26" s="20">
        <f t="shared" si="12"/>
        <v>0.6647933616599667</v>
      </c>
      <c r="K26" s="20">
        <f t="shared" si="5"/>
        <v>1.272968206640681</v>
      </c>
      <c r="L26" s="12">
        <f t="shared" si="13"/>
        <v>2.6666666666666665</v>
      </c>
      <c r="M26">
        <f t="shared" si="6"/>
        <v>2.2222222222222223E-05</v>
      </c>
      <c r="N26">
        <f t="shared" si="14"/>
        <v>10.137239990851223</v>
      </c>
      <c r="O26">
        <f t="shared" si="7"/>
        <v>80.58887925833335</v>
      </c>
    </row>
    <row r="27" spans="1:15" ht="12.75">
      <c r="A27" s="10">
        <f t="shared" si="8"/>
        <v>0.1948717100000001</v>
      </c>
      <c r="B27" s="6">
        <f t="shared" si="9"/>
        <v>0.008119654583333337</v>
      </c>
      <c r="C27" s="20">
        <f t="shared" si="10"/>
        <v>1.0690794129806386E-06</v>
      </c>
      <c r="D27" s="20">
        <f t="shared" si="11"/>
        <v>13.171513710593477</v>
      </c>
      <c r="E27" s="20">
        <f t="shared" si="0"/>
        <v>25.221247915368604</v>
      </c>
      <c r="F27" s="21">
        <f t="shared" si="1"/>
        <v>0.008659543245143174</v>
      </c>
      <c r="G27" s="20">
        <f t="shared" si="2"/>
        <v>4.180534133193671</v>
      </c>
      <c r="H27" s="20">
        <f t="shared" si="3"/>
        <v>8.005024335747919</v>
      </c>
      <c r="I27" s="21">
        <f t="shared" si="4"/>
        <v>0.3848685886730299</v>
      </c>
      <c r="J27" s="20">
        <f t="shared" si="12"/>
        <v>0.7284428917437584</v>
      </c>
      <c r="K27" s="20">
        <f t="shared" si="5"/>
        <v>1.3948464214922442</v>
      </c>
      <c r="L27" s="12">
        <f t="shared" si="13"/>
        <v>3.1666666666666665</v>
      </c>
      <c r="M27">
        <f t="shared" si="6"/>
        <v>3.1336805555555556E-05</v>
      </c>
      <c r="N27">
        <f t="shared" si="14"/>
        <v>9.793548591459198</v>
      </c>
      <c r="O27">
        <f t="shared" si="7"/>
        <v>81.24699086045503</v>
      </c>
    </row>
    <row r="28" spans="1:15" ht="12.75">
      <c r="A28" s="10">
        <f t="shared" si="8"/>
        <v>0.2143588810000001</v>
      </c>
      <c r="B28" s="6">
        <f t="shared" si="9"/>
        <v>0.008931620041666671</v>
      </c>
      <c r="C28" s="20">
        <f t="shared" si="10"/>
        <v>9.718903754369442E-07</v>
      </c>
      <c r="D28" s="20">
        <f t="shared" si="11"/>
        <v>13.266823793208813</v>
      </c>
      <c r="E28" s="20">
        <f t="shared" si="0"/>
        <v>25.403750798127042</v>
      </c>
      <c r="F28" s="21">
        <f t="shared" si="1"/>
        <v>0.007872312041039248</v>
      </c>
      <c r="G28" s="20">
        <f t="shared" si="2"/>
        <v>4.27506032643907</v>
      </c>
      <c r="H28" s="20">
        <f t="shared" si="3"/>
        <v>8.186026201343733</v>
      </c>
      <c r="I28" s="21">
        <f t="shared" si="4"/>
        <v>0.3498805351572999</v>
      </c>
      <c r="J28" s="20">
        <f t="shared" si="12"/>
        <v>0.7944716848150483</v>
      </c>
      <c r="K28" s="20">
        <f t="shared" si="5"/>
        <v>1.5212805274116115</v>
      </c>
      <c r="L28" s="12">
        <f t="shared" si="13"/>
        <v>3.6666666666666665</v>
      </c>
      <c r="M28">
        <f t="shared" si="6"/>
        <v>4.2013888888888885E-05</v>
      </c>
      <c r="N28">
        <f t="shared" si="14"/>
        <v>9.500352319962989</v>
      </c>
      <c r="O28">
        <f t="shared" si="7"/>
        <v>81.80841272993388</v>
      </c>
    </row>
    <row r="29" spans="1:15" ht="12.75">
      <c r="A29" s="10">
        <f t="shared" si="8"/>
        <v>0.23579476910000013</v>
      </c>
      <c r="B29" s="6">
        <f t="shared" si="9"/>
        <v>0.00982478204583334</v>
      </c>
      <c r="C29" s="20">
        <f t="shared" si="10"/>
        <v>8.835367049426764E-07</v>
      </c>
      <c r="D29" s="20">
        <f t="shared" si="11"/>
        <v>13.362133884659508</v>
      </c>
      <c r="E29" s="20">
        <f t="shared" si="0"/>
        <v>25.586253697803723</v>
      </c>
      <c r="F29" s="21">
        <f t="shared" si="1"/>
        <v>0.007156647310035679</v>
      </c>
      <c r="G29" s="20">
        <f t="shared" si="2"/>
        <v>4.369657523708712</v>
      </c>
      <c r="H29" s="20">
        <f t="shared" si="3"/>
        <v>8.367164027781842</v>
      </c>
      <c r="I29" s="21">
        <f t="shared" si="4"/>
        <v>0.3180732137793635</v>
      </c>
      <c r="J29" s="20">
        <f t="shared" si="12"/>
        <v>0.8627405961129302</v>
      </c>
      <c r="K29" s="20">
        <f t="shared" si="5"/>
        <v>1.6520040854314746</v>
      </c>
      <c r="L29" s="12">
        <f t="shared" si="13"/>
        <v>4.166666666666666</v>
      </c>
      <c r="M29">
        <f t="shared" si="6"/>
        <v>5.425347222222221E-05</v>
      </c>
      <c r="N29">
        <f t="shared" si="14"/>
        <v>9.244697816231989</v>
      </c>
      <c r="O29">
        <f t="shared" si="7"/>
        <v>82.29794838703106</v>
      </c>
    </row>
    <row r="30" spans="1:15" ht="12.75">
      <c r="A30" s="10">
        <f t="shared" si="8"/>
        <v>0.25937424601000014</v>
      </c>
      <c r="B30" s="6">
        <f t="shared" si="9"/>
        <v>0.010807260250416673</v>
      </c>
      <c r="C30" s="20">
        <f t="shared" si="10"/>
        <v>8.03215186311524E-07</v>
      </c>
      <c r="D30" s="20">
        <f t="shared" si="11"/>
        <v>13.457443984142348</v>
      </c>
      <c r="E30" s="20">
        <f t="shared" si="0"/>
        <v>25.768756612860617</v>
      </c>
      <c r="F30" s="21">
        <f t="shared" si="1"/>
        <v>0.006506043009123346</v>
      </c>
      <c r="G30" s="20">
        <f t="shared" si="2"/>
        <v>4.4643193164079</v>
      </c>
      <c r="H30" s="20">
        <f t="shared" si="3"/>
        <v>8.548425543674222</v>
      </c>
      <c r="I30" s="21">
        <f t="shared" si="4"/>
        <v>0.2891574670721487</v>
      </c>
      <c r="J30" s="20">
        <f t="shared" si="12"/>
        <v>0.9331119124444684</v>
      </c>
      <c r="K30" s="20">
        <f t="shared" si="5"/>
        <v>1.7867533977979864</v>
      </c>
      <c r="L30" s="12">
        <f t="shared" si="13"/>
        <v>4.666666666666666</v>
      </c>
      <c r="M30">
        <f t="shared" si="6"/>
        <v>6.805555555555554E-05</v>
      </c>
      <c r="N30">
        <f t="shared" si="14"/>
        <v>9.018054247279295</v>
      </c>
      <c r="O30">
        <f t="shared" si="7"/>
        <v>82.73193295149176</v>
      </c>
    </row>
    <row r="31" spans="1:15" ht="12.75">
      <c r="A31" s="10">
        <f t="shared" si="8"/>
        <v>0.28531167061100016</v>
      </c>
      <c r="B31" s="6">
        <f t="shared" si="9"/>
        <v>0.01188798627545834</v>
      </c>
      <c r="C31" s="20">
        <f t="shared" si="10"/>
        <v>7.301956239195674E-07</v>
      </c>
      <c r="D31" s="20">
        <f t="shared" si="11"/>
        <v>13.552754090927138</v>
      </c>
      <c r="E31" s="20">
        <f t="shared" si="0"/>
        <v>25.95125954189952</v>
      </c>
      <c r="F31" s="21">
        <f t="shared" si="1"/>
        <v>0.0059145845537484955</v>
      </c>
      <c r="G31" s="20">
        <f t="shared" si="2"/>
        <v>4.559039870529289</v>
      </c>
      <c r="H31" s="20">
        <f t="shared" si="3"/>
        <v>8.729799577871617</v>
      </c>
      <c r="I31" s="21">
        <f t="shared" si="4"/>
        <v>0.2628704246110442</v>
      </c>
      <c r="J31" s="20">
        <f t="shared" si="12"/>
        <v>1.0054506819389504</v>
      </c>
      <c r="K31" s="20">
        <f t="shared" si="5"/>
        <v>1.9252700542279653</v>
      </c>
      <c r="L31" s="12">
        <f t="shared" si="13"/>
        <v>5.166666666666666</v>
      </c>
      <c r="M31">
        <f t="shared" si="6"/>
        <v>8.342013888888887E-05</v>
      </c>
      <c r="N31">
        <f t="shared" si="14"/>
        <v>8.814504222660918</v>
      </c>
      <c r="O31">
        <f t="shared" si="7"/>
        <v>83.1216972372739</v>
      </c>
    </row>
    <row r="32" spans="1:15" ht="12.75">
      <c r="A32" s="10">
        <f t="shared" si="8"/>
        <v>0.3138428376721002</v>
      </c>
      <c r="B32" s="6">
        <f t="shared" si="9"/>
        <v>0.013076784903004174</v>
      </c>
      <c r="C32" s="20">
        <f t="shared" si="10"/>
        <v>6.63814203563243E-07</v>
      </c>
      <c r="D32" s="20">
        <f t="shared" si="11"/>
        <v>13.648064204350067</v>
      </c>
      <c r="E32" s="20">
        <f t="shared" si="0"/>
        <v>26.13376248364936</v>
      </c>
      <c r="F32" s="21">
        <f t="shared" si="1"/>
        <v>0.005376895048862269</v>
      </c>
      <c r="G32" s="20">
        <f t="shared" si="2"/>
        <v>4.653813875801703</v>
      </c>
      <c r="H32" s="20">
        <f t="shared" si="3"/>
        <v>8.911275962092024</v>
      </c>
      <c r="I32" s="21">
        <f t="shared" si="4"/>
        <v>0.2389731132827675</v>
      </c>
      <c r="J32" s="20">
        <f t="shared" si="12"/>
        <v>1.0796257749477187</v>
      </c>
      <c r="K32" s="20">
        <f t="shared" si="5"/>
        <v>2.067302963354807</v>
      </c>
      <c r="L32" s="12">
        <f t="shared" si="13"/>
        <v>5.666666666666666</v>
      </c>
      <c r="M32">
        <f t="shared" si="6"/>
        <v>0.00010034722222222221</v>
      </c>
      <c r="N32">
        <f t="shared" si="14"/>
        <v>8.629774508704585</v>
      </c>
      <c r="O32">
        <f t="shared" si="7"/>
        <v>83.4754237728414</v>
      </c>
    </row>
    <row r="33" spans="1:15" ht="12.75">
      <c r="A33" s="10">
        <f t="shared" si="8"/>
        <v>0.3452271214393102</v>
      </c>
      <c r="B33" s="6">
        <f t="shared" si="9"/>
        <v>0.014384463393304592</v>
      </c>
      <c r="C33" s="20">
        <f t="shared" si="10"/>
        <v>6.034674577847664E-07</v>
      </c>
      <c r="D33" s="20">
        <f t="shared" si="11"/>
        <v>13.743374323807664</v>
      </c>
      <c r="E33" s="20">
        <f t="shared" si="0"/>
        <v>26.316265436954577</v>
      </c>
      <c r="F33" s="21">
        <f t="shared" si="1"/>
        <v>0.004888086408056608</v>
      </c>
      <c r="G33" s="20">
        <f t="shared" si="2"/>
        <v>4.748636499223195</v>
      </c>
      <c r="H33" s="20">
        <f t="shared" si="3"/>
        <v>9.092845441944263</v>
      </c>
      <c r="I33" s="21">
        <f t="shared" si="4"/>
        <v>0.21724828480251587</v>
      </c>
      <c r="J33" s="20">
        <f t="shared" si="12"/>
        <v>1.1555107045720878</v>
      </c>
      <c r="K33" s="20">
        <f t="shared" si="5"/>
        <v>2.212609923902341</v>
      </c>
      <c r="L33" s="12">
        <f t="shared" si="13"/>
        <v>6.166666666666666</v>
      </c>
      <c r="M33">
        <f t="shared" si="6"/>
        <v>0.00011883680555555554</v>
      </c>
      <c r="N33">
        <f t="shared" si="14"/>
        <v>8.460678221218672</v>
      </c>
      <c r="O33">
        <f t="shared" si="7"/>
        <v>83.79921490892173</v>
      </c>
    </row>
    <row r="34" spans="1:15" ht="12.75">
      <c r="A34" s="10">
        <f t="shared" si="8"/>
        <v>0.37974983358324127</v>
      </c>
      <c r="B34" s="6">
        <f t="shared" si="9"/>
        <v>0.015822909732635053</v>
      </c>
      <c r="C34" s="20">
        <f t="shared" si="10"/>
        <v>5.486067798043329E-07</v>
      </c>
      <c r="D34" s="20">
        <f t="shared" si="11"/>
        <v>13.838684448751328</v>
      </c>
      <c r="E34" s="20">
        <f t="shared" si="0"/>
        <v>26.498768400764693</v>
      </c>
      <c r="F34" s="21">
        <f t="shared" si="1"/>
        <v>0.004443714916415097</v>
      </c>
      <c r="G34" s="20">
        <f t="shared" si="2"/>
        <v>4.843503342620787</v>
      </c>
      <c r="H34" s="20">
        <f t="shared" si="3"/>
        <v>9.274499595661975</v>
      </c>
      <c r="I34" s="21">
        <f t="shared" si="4"/>
        <v>0.19749844072955985</v>
      </c>
      <c r="J34" s="20">
        <f t="shared" si="12"/>
        <v>1.2329842360886467</v>
      </c>
      <c r="K34" s="20">
        <f t="shared" si="5"/>
        <v>2.360958791632458</v>
      </c>
      <c r="L34" s="12">
        <f t="shared" si="13"/>
        <v>6.666666666666666</v>
      </c>
      <c r="M34">
        <f t="shared" si="6"/>
        <v>0.00013888888888888886</v>
      </c>
      <c r="N34">
        <f t="shared" si="14"/>
        <v>8.304775189070654</v>
      </c>
      <c r="O34">
        <f t="shared" si="7"/>
        <v>84.09774316550322</v>
      </c>
    </row>
    <row r="35" spans="1:15" ht="12.75">
      <c r="A35" s="10">
        <f t="shared" si="8"/>
        <v>0.41772481694156544</v>
      </c>
      <c r="B35" s="6">
        <f t="shared" si="9"/>
        <v>0.01740520070589856</v>
      </c>
      <c r="C35" s="20">
        <f t="shared" si="10"/>
        <v>4.987334361857572E-07</v>
      </c>
      <c r="D35" s="20">
        <f t="shared" si="11"/>
        <v>13.933994578682322</v>
      </c>
      <c r="E35" s="20">
        <f t="shared" si="0"/>
        <v>26.681271374124716</v>
      </c>
      <c r="F35" s="21">
        <f t="shared" si="1"/>
        <v>0.004039740833104634</v>
      </c>
      <c r="G35" s="20">
        <f t="shared" si="2"/>
        <v>4.938410403904836</v>
      </c>
      <c r="H35" s="20">
        <f t="shared" si="3"/>
        <v>9.456230759912211</v>
      </c>
      <c r="I35" s="21">
        <f t="shared" si="4"/>
        <v>0.17954403702687258</v>
      </c>
      <c r="J35" s="20">
        <f t="shared" si="12"/>
        <v>1.3119308140182964</v>
      </c>
      <c r="K35" s="20">
        <f t="shared" si="5"/>
        <v>2.5121282971109555</v>
      </c>
      <c r="L35" s="12">
        <f t="shared" si="13"/>
        <v>7.166666666666666</v>
      </c>
      <c r="M35">
        <f t="shared" si="6"/>
        <v>0.0001605034722222222</v>
      </c>
      <c r="N35">
        <f t="shared" si="14"/>
        <v>8.160155478877003</v>
      </c>
      <c r="O35">
        <f t="shared" si="7"/>
        <v>84.37466574588282</v>
      </c>
    </row>
    <row r="36" spans="1:15" ht="12.75">
      <c r="A36" s="10">
        <f t="shared" si="8"/>
        <v>0.45949729863572203</v>
      </c>
      <c r="B36" s="6">
        <f t="shared" si="9"/>
        <v>0.019145720776488417</v>
      </c>
      <c r="C36" s="20">
        <f t="shared" si="10"/>
        <v>4.533940328961429E-07</v>
      </c>
      <c r="D36" s="20">
        <f t="shared" si="11"/>
        <v>14.029304713147255</v>
      </c>
      <c r="E36" s="20">
        <f t="shared" si="0"/>
        <v>26.86377435616647</v>
      </c>
      <c r="F36" s="21">
        <f t="shared" si="1"/>
        <v>0.0036724916664587575</v>
      </c>
      <c r="G36" s="20">
        <f t="shared" si="2"/>
        <v>5.033354041710303</v>
      </c>
      <c r="H36" s="20">
        <f t="shared" si="3"/>
        <v>9.638031962089356</v>
      </c>
      <c r="I36" s="21">
        <f t="shared" si="4"/>
        <v>0.16322185184261143</v>
      </c>
      <c r="J36" s="20">
        <f t="shared" si="12"/>
        <v>1.3922408341522272</v>
      </c>
      <c r="K36" s="20">
        <f t="shared" si="5"/>
        <v>2.665908566591831</v>
      </c>
      <c r="L36" s="12">
        <f t="shared" si="13"/>
        <v>7.666666666666666</v>
      </c>
      <c r="M36">
        <f t="shared" si="6"/>
        <v>0.00018368055555555556</v>
      </c>
      <c r="N36">
        <f t="shared" si="14"/>
        <v>8.025296092375093</v>
      </c>
      <c r="O36">
        <f t="shared" si="7"/>
        <v>84.63289893725425</v>
      </c>
    </row>
    <row r="37" spans="1:15" ht="12.75">
      <c r="A37" s="10">
        <f t="shared" si="8"/>
        <v>0.5054470284992942</v>
      </c>
      <c r="B37" s="6">
        <f t="shared" si="9"/>
        <v>0.02106029285413726</v>
      </c>
      <c r="C37" s="20">
        <f t="shared" si="10"/>
        <v>4.121763935419481E-07</v>
      </c>
      <c r="D37" s="20">
        <f t="shared" si="11"/>
        <v>14.124614851733948</v>
      </c>
      <c r="E37" s="20">
        <f t="shared" si="0"/>
        <v>27.04627734610071</v>
      </c>
      <c r="F37" s="21">
        <f t="shared" si="1"/>
        <v>0.00333862878768978</v>
      </c>
      <c r="G37" s="20">
        <f t="shared" si="2"/>
        <v>5.1283309431403525</v>
      </c>
      <c r="H37" s="20">
        <f t="shared" si="3"/>
        <v>9.819896858549528</v>
      </c>
      <c r="I37" s="21">
        <f t="shared" si="4"/>
        <v>0.1483835016751013</v>
      </c>
      <c r="J37" s="20">
        <f t="shared" si="12"/>
        <v>1.4738107858273546</v>
      </c>
      <c r="K37" s="20">
        <f t="shared" si="5"/>
        <v>2.8221013944509705</v>
      </c>
      <c r="L37" s="12">
        <f t="shared" si="13"/>
        <v>8.166666666666666</v>
      </c>
      <c r="M37">
        <f t="shared" si="6"/>
        <v>0.00020842013888888885</v>
      </c>
      <c r="N37">
        <f t="shared" si="14"/>
        <v>7.898963026290418</v>
      </c>
      <c r="O37">
        <f t="shared" si="7"/>
        <v>84.87480564969746</v>
      </c>
    </row>
    <row r="38" spans="1:15" ht="12.75">
      <c r="A38" s="10">
        <f t="shared" si="8"/>
        <v>0.5559917313492238</v>
      </c>
      <c r="B38" s="6">
        <f t="shared" si="9"/>
        <v>0.02316632213955099</v>
      </c>
      <c r="C38" s="20">
        <f t="shared" si="10"/>
        <v>3.7470581231086183E-07</v>
      </c>
      <c r="D38" s="20">
        <f t="shared" si="11"/>
        <v>14.2199249940677</v>
      </c>
      <c r="E38" s="20">
        <f t="shared" si="0"/>
        <v>27.228780343209937</v>
      </c>
      <c r="F38" s="21">
        <f t="shared" si="1"/>
        <v>0.0030351170797179813</v>
      </c>
      <c r="G38" s="20">
        <f t="shared" si="2"/>
        <v>5.223338094349598</v>
      </c>
      <c r="H38" s="20">
        <f t="shared" si="3"/>
        <v>10.001819678282397</v>
      </c>
      <c r="I38" s="21">
        <f t="shared" si="4"/>
        <v>0.13489409243191025</v>
      </c>
      <c r="J38" s="20">
        <f t="shared" si="12"/>
        <v>1.5565432873876446</v>
      </c>
      <c r="K38" s="20">
        <f t="shared" si="5"/>
        <v>2.9805203110886604</v>
      </c>
      <c r="L38" s="12">
        <f t="shared" si="13"/>
        <v>8.666666666666666</v>
      </c>
      <c r="M38">
        <f t="shared" si="6"/>
        <v>0.0002347222222222222</v>
      </c>
      <c r="N38">
        <f t="shared" si="14"/>
        <v>7.780142484518476</v>
      </c>
      <c r="O38">
        <f t="shared" si="7"/>
        <v>85.10232713335643</v>
      </c>
    </row>
    <row r="39" spans="1:15" ht="12.75">
      <c r="A39" s="10">
        <f t="shared" si="8"/>
        <v>0.6115909044841462</v>
      </c>
      <c r="B39" s="6">
        <f t="shared" si="9"/>
        <v>0.02548295435350609</v>
      </c>
      <c r="C39" s="20">
        <f t="shared" si="10"/>
        <v>3.406416475553289E-07</v>
      </c>
      <c r="D39" s="20">
        <f t="shared" si="11"/>
        <v>14.315235139807868</v>
      </c>
      <c r="E39" s="20">
        <f t="shared" si="0"/>
        <v>27.411283346841888</v>
      </c>
      <c r="F39" s="21">
        <f t="shared" si="1"/>
        <v>0.002759197345198164</v>
      </c>
      <c r="G39" s="20">
        <f t="shared" si="2"/>
        <v>5.318372753724826</v>
      </c>
      <c r="H39" s="20">
        <f t="shared" si="3"/>
        <v>10.183795171556755</v>
      </c>
      <c r="I39" s="21">
        <f t="shared" si="4"/>
        <v>0.12263099311991839</v>
      </c>
      <c r="J39" s="20">
        <f t="shared" si="12"/>
        <v>1.640347035266805</v>
      </c>
      <c r="K39" s="20">
        <f t="shared" si="5"/>
        <v>3.140990485431448</v>
      </c>
      <c r="L39" s="12">
        <f t="shared" si="13"/>
        <v>9.166666666666666</v>
      </c>
      <c r="M39">
        <f t="shared" si="6"/>
        <v>0.00026258680555555557</v>
      </c>
      <c r="N39">
        <f t="shared" si="14"/>
        <v>7.667991412335681</v>
      </c>
      <c r="O39">
        <f t="shared" si="7"/>
        <v>85.31707769716002</v>
      </c>
    </row>
    <row r="40" spans="1:15" s="17" customFormat="1" ht="12.75">
      <c r="A40" s="10">
        <f t="shared" si="8"/>
        <v>0.6727499949325609</v>
      </c>
      <c r="B40" s="16">
        <f t="shared" si="9"/>
        <v>0.028031249788856707</v>
      </c>
      <c r="C40" s="22">
        <f t="shared" si="10"/>
        <v>3.0967422505029895E-07</v>
      </c>
      <c r="D40" s="22">
        <f t="shared" si="11"/>
        <v>14.410545288644775</v>
      </c>
      <c r="E40" s="23">
        <f t="shared" si="0"/>
        <v>27.59378635640357</v>
      </c>
      <c r="F40" s="24">
        <f t="shared" si="1"/>
        <v>0.0025083612229074214</v>
      </c>
      <c r="G40" s="22">
        <f t="shared" si="2"/>
        <v>5.413432427440326</v>
      </c>
      <c r="H40" s="23">
        <f t="shared" si="3"/>
        <v>10.365818563113066</v>
      </c>
      <c r="I40" s="24">
        <f t="shared" si="4"/>
        <v>0.11148272101810762</v>
      </c>
      <c r="J40" s="22">
        <f t="shared" si="12"/>
        <v>1.7251366846206415</v>
      </c>
      <c r="K40" s="23">
        <f t="shared" si="5"/>
        <v>3.30334849636305</v>
      </c>
      <c r="L40" s="12">
        <f t="shared" si="13"/>
        <v>9.666666666666666</v>
      </c>
      <c r="M40">
        <f t="shared" si="6"/>
        <v>0.00029201388888888886</v>
      </c>
      <c r="N40">
        <f t="shared" si="14"/>
        <v>7.561801184711426</v>
      </c>
      <c r="O40">
        <f t="shared" si="7"/>
        <v>85.52041423963703</v>
      </c>
    </row>
    <row r="41" spans="1:15" ht="12.75">
      <c r="A41" s="10">
        <f t="shared" si="8"/>
        <v>0.740024994425817</v>
      </c>
      <c r="B41" s="6">
        <f t="shared" si="9"/>
        <v>0.030834374767742378</v>
      </c>
      <c r="C41" s="20">
        <f t="shared" si="10"/>
        <v>2.81522022772999E-07</v>
      </c>
      <c r="D41" s="20">
        <f t="shared" si="11"/>
        <v>14.505855440296902</v>
      </c>
      <c r="E41" s="20">
        <f t="shared" si="0"/>
        <v>27.776289371355933</v>
      </c>
      <c r="F41" s="21">
        <f t="shared" si="1"/>
        <v>0.002280328384461292</v>
      </c>
      <c r="G41" s="20">
        <f t="shared" si="2"/>
        <v>5.50851484718291</v>
      </c>
      <c r="H41" s="20">
        <f t="shared" si="3"/>
        <v>10.54788550951059</v>
      </c>
      <c r="I41" s="21">
        <f t="shared" si="4"/>
        <v>0.10134792819827963</v>
      </c>
      <c r="J41" s="20">
        <f t="shared" si="12"/>
        <v>1.8108326770205332</v>
      </c>
      <c r="K41" s="20">
        <f t="shared" si="5"/>
        <v>3.4674420027861492</v>
      </c>
      <c r="L41" s="12">
        <f t="shared" si="13"/>
        <v>10.166666666666666</v>
      </c>
      <c r="M41">
        <f t="shared" si="6"/>
        <v>0.0003230034722222222</v>
      </c>
      <c r="N41">
        <f t="shared" si="14"/>
        <v>7.460970462276681</v>
      </c>
      <c r="O41">
        <f t="shared" si="7"/>
        <v>85.71348822520082</v>
      </c>
    </row>
    <row r="42" spans="1:15" ht="12.75">
      <c r="A42" s="10">
        <f t="shared" si="8"/>
        <v>0.8140274938683988</v>
      </c>
      <c r="B42" s="6">
        <f t="shared" si="9"/>
        <v>0.033917812244516614</v>
      </c>
      <c r="C42" s="20">
        <f t="shared" si="10"/>
        <v>2.559291116118173E-07</v>
      </c>
      <c r="D42" s="20">
        <f t="shared" si="11"/>
        <v>14.601165594508318</v>
      </c>
      <c r="E42" s="20">
        <f t="shared" si="0"/>
        <v>27.958792391208902</v>
      </c>
      <c r="F42" s="21">
        <f t="shared" si="1"/>
        <v>0.00207302580405572</v>
      </c>
      <c r="G42" s="20">
        <f t="shared" si="2"/>
        <v>5.603617949858486</v>
      </c>
      <c r="H42" s="20">
        <f t="shared" si="3"/>
        <v>10.729992060268858</v>
      </c>
      <c r="I42" s="21">
        <f t="shared" si="4"/>
        <v>0.09213448018025422</v>
      </c>
      <c r="J42" s="20">
        <f t="shared" si="12"/>
        <v>1.8973610284559514</v>
      </c>
      <c r="K42" s="20">
        <f t="shared" si="5"/>
        <v>3.63312933768264</v>
      </c>
      <c r="L42" s="12">
        <f t="shared" si="13"/>
        <v>10.666666666666666</v>
      </c>
      <c r="M42">
        <f t="shared" si="6"/>
        <v>0.00035555555555555557</v>
      </c>
      <c r="N42">
        <f t="shared" si="14"/>
        <v>7.36498457046579</v>
      </c>
      <c r="O42">
        <f t="shared" si="7"/>
        <v>85.89728516964718</v>
      </c>
    </row>
    <row r="43" spans="1:15" ht="12.75">
      <c r="A43" s="10">
        <f t="shared" si="8"/>
        <v>0.8954302432552388</v>
      </c>
      <c r="B43" s="6">
        <f t="shared" si="9"/>
        <v>0.03730959346896828</v>
      </c>
      <c r="C43" s="20">
        <f t="shared" si="10"/>
        <v>2.3266282873801569E-07</v>
      </c>
      <c r="D43" s="20">
        <f t="shared" si="11"/>
        <v>14.696475751046362</v>
      </c>
      <c r="E43" s="20">
        <f t="shared" si="0"/>
        <v>28.14129541551698</v>
      </c>
      <c r="F43" s="21">
        <f t="shared" si="1"/>
        <v>0.0018845689127779271</v>
      </c>
      <c r="G43" s="20">
        <f t="shared" si="2"/>
        <v>5.698739859107512</v>
      </c>
      <c r="H43" s="20">
        <f t="shared" si="3"/>
        <v>10.91213462247288</v>
      </c>
      <c r="I43" s="21">
        <f t="shared" si="4"/>
        <v>0.08375861834568564</v>
      </c>
      <c r="J43" s="20">
        <f t="shared" si="12"/>
        <v>1.9846530888212766</v>
      </c>
      <c r="K43" s="20">
        <f t="shared" si="5"/>
        <v>3.800279047571071</v>
      </c>
      <c r="L43" s="12">
        <f t="shared" si="13"/>
        <v>11.166666666666666</v>
      </c>
      <c r="M43">
        <f t="shared" si="6"/>
        <v>0.00038967013888888884</v>
      </c>
      <c r="N43">
        <f t="shared" si="14"/>
        <v>7.273399606631559</v>
      </c>
      <c r="O43">
        <f t="shared" si="7"/>
        <v>86.07265507237335</v>
      </c>
    </row>
    <row r="44" spans="1:15" ht="12.75">
      <c r="A44" s="10">
        <f t="shared" si="8"/>
        <v>0.9849732675807628</v>
      </c>
      <c r="B44" s="6">
        <f t="shared" si="9"/>
        <v>0.04104055281586511</v>
      </c>
      <c r="C44" s="20">
        <f t="shared" si="10"/>
        <v>2.1151166248910516E-07</v>
      </c>
      <c r="D44" s="20">
        <f t="shared" si="11"/>
        <v>14.791785909699525</v>
      </c>
      <c r="E44" s="20">
        <f t="shared" si="0"/>
        <v>28.323798443875155</v>
      </c>
      <c r="F44" s="21">
        <f t="shared" si="1"/>
        <v>0.001713244466161752</v>
      </c>
      <c r="G44" s="20">
        <f t="shared" si="2"/>
        <v>5.793878868471136</v>
      </c>
      <c r="H44" s="20">
        <f t="shared" si="3"/>
        <v>11.09430992853908</v>
      </c>
      <c r="I44" s="21">
        <f t="shared" si="4"/>
        <v>0.07614419849607786</v>
      </c>
      <c r="J44" s="20">
        <f t="shared" si="12"/>
        <v>2.072645282198442</v>
      </c>
      <c r="K44" s="20">
        <f t="shared" si="5"/>
        <v>3.968769395191303</v>
      </c>
      <c r="L44" s="12">
        <f t="shared" si="13"/>
        <v>11.666666666666666</v>
      </c>
      <c r="M44">
        <f t="shared" si="6"/>
        <v>0.00042534722222222214</v>
      </c>
      <c r="N44">
        <f t="shared" si="14"/>
        <v>7.185830031129734</v>
      </c>
      <c r="O44">
        <f t="shared" si="7"/>
        <v>86.24033617737791</v>
      </c>
    </row>
    <row r="45" spans="1:15" ht="12.75">
      <c r="A45" s="10">
        <f t="shared" si="8"/>
        <v>1.0834705943388392</v>
      </c>
      <c r="B45" s="6">
        <f t="shared" si="9"/>
        <v>0.04514460809745163</v>
      </c>
      <c r="C45" s="20">
        <f t="shared" si="10"/>
        <v>1.922833295355501E-07</v>
      </c>
      <c r="D45" s="20">
        <f t="shared" si="11"/>
        <v>14.887096070275517</v>
      </c>
      <c r="E45" s="20">
        <f t="shared" si="0"/>
        <v>28.506301475915226</v>
      </c>
      <c r="F45" s="21">
        <f t="shared" si="1"/>
        <v>0.001557494969237956</v>
      </c>
      <c r="G45" s="20">
        <f t="shared" si="2"/>
        <v>5.889033426063096</v>
      </c>
      <c r="H45" s="20">
        <f t="shared" si="3"/>
        <v>11.276515006864578</v>
      </c>
      <c r="I45" s="21">
        <f t="shared" si="4"/>
        <v>0.06922199863279803</v>
      </c>
      <c r="J45" s="20">
        <f t="shared" si="12"/>
        <v>2.1612788355967454</v>
      </c>
      <c r="K45" s="20">
        <f t="shared" si="5"/>
        <v>4.138487840086574</v>
      </c>
      <c r="L45" s="12">
        <f t="shared" si="13"/>
        <v>12.166666666666666</v>
      </c>
      <c r="M45">
        <f t="shared" si="6"/>
        <v>0.00046258680555555555</v>
      </c>
      <c r="N45">
        <f t="shared" si="14"/>
        <v>7.101938864249653</v>
      </c>
      <c r="O45">
        <f t="shared" si="7"/>
        <v>86.40097374450053</v>
      </c>
    </row>
    <row r="46" spans="1:15" ht="12.75">
      <c r="A46" s="10">
        <f t="shared" si="8"/>
        <v>1.1918176537727232</v>
      </c>
      <c r="B46" s="6">
        <f t="shared" si="9"/>
        <v>0.0496590689071968</v>
      </c>
      <c r="C46" s="20">
        <f t="shared" si="10"/>
        <v>1.7480302685050009E-07</v>
      </c>
      <c r="D46" s="20">
        <f t="shared" si="11"/>
        <v>14.982406232599542</v>
      </c>
      <c r="E46" s="20">
        <f t="shared" si="0"/>
        <v>28.688804511302493</v>
      </c>
      <c r="F46" s="21">
        <f t="shared" si="1"/>
        <v>0.001415904517489051</v>
      </c>
      <c r="G46" s="20">
        <f t="shared" si="2"/>
        <v>5.984202120614737</v>
      </c>
      <c r="H46" s="20">
        <f t="shared" si="3"/>
        <v>11.458747155105705</v>
      </c>
      <c r="I46" s="21">
        <f t="shared" si="4"/>
        <v>0.06292908966618004</v>
      </c>
      <c r="J46" s="20">
        <f t="shared" si="12"/>
        <v>2.2504995023691525</v>
      </c>
      <c r="K46" s="20">
        <f t="shared" si="5"/>
        <v>4.309330508991937</v>
      </c>
      <c r="L46" s="12">
        <f t="shared" si="13"/>
        <v>12.666666666666666</v>
      </c>
      <c r="M46">
        <f t="shared" si="6"/>
        <v>0.0005013888888888889</v>
      </c>
      <c r="N46">
        <f t="shared" si="14"/>
        <v>7.021429858707543</v>
      </c>
      <c r="O46">
        <f t="shared" si="7"/>
        <v>86.55513503778943</v>
      </c>
    </row>
    <row r="47" spans="1:15" ht="12.75">
      <c r="A47" s="10">
        <f t="shared" si="8"/>
        <v>1.3109994191499956</v>
      </c>
      <c r="B47" s="6">
        <f t="shared" si="9"/>
        <v>0.05462497579791648</v>
      </c>
      <c r="C47" s="20">
        <f t="shared" si="10"/>
        <v>1.589118425913637E-07</v>
      </c>
      <c r="D47" s="20">
        <f t="shared" si="11"/>
        <v>15.077716396512683</v>
      </c>
      <c r="E47" s="20">
        <f t="shared" si="0"/>
        <v>28.871307549732645</v>
      </c>
      <c r="F47" s="21">
        <f t="shared" si="1"/>
        <v>0.001287185924990046</v>
      </c>
      <c r="G47" s="20">
        <f t="shared" si="2"/>
        <v>6.079383668771858</v>
      </c>
      <c r="H47" s="20">
        <f t="shared" si="3"/>
        <v>11.641003915853608</v>
      </c>
      <c r="I47" s="21">
        <f t="shared" si="4"/>
        <v>0.057208263332890925</v>
      </c>
      <c r="J47" s="20">
        <f t="shared" si="12"/>
        <v>2.3402572852792045</v>
      </c>
      <c r="K47" s="20">
        <f t="shared" si="5"/>
        <v>4.481201665553657</v>
      </c>
      <c r="L47" s="12">
        <f t="shared" si="13"/>
        <v>13.166666666666666</v>
      </c>
      <c r="M47">
        <f t="shared" si="6"/>
        <v>0.0005417534722222221</v>
      </c>
      <c r="N47">
        <f t="shared" si="14"/>
        <v>6.944041188404825</v>
      </c>
      <c r="O47">
        <f t="shared" si="7"/>
        <v>86.70332141047457</v>
      </c>
    </row>
    <row r="48" spans="1:15" ht="12.75">
      <c r="A48" s="10">
        <f t="shared" si="8"/>
        <v>1.4420993610649953</v>
      </c>
      <c r="B48" s="6">
        <f t="shared" si="9"/>
        <v>0.06008747337770814</v>
      </c>
      <c r="C48" s="20">
        <f t="shared" si="10"/>
        <v>1.4446531144669427E-07</v>
      </c>
      <c r="D48" s="20">
        <f t="shared" si="11"/>
        <v>15.173026561870477</v>
      </c>
      <c r="E48" s="20">
        <f t="shared" si="0"/>
        <v>29.053810590929068</v>
      </c>
      <c r="F48" s="21">
        <f t="shared" si="1"/>
        <v>0.0011701690227182236</v>
      </c>
      <c r="G48" s="20">
        <f t="shared" si="2"/>
        <v>6.174576903532471</v>
      </c>
      <c r="H48" s="20">
        <f t="shared" si="3"/>
        <v>11.823283054494473</v>
      </c>
      <c r="I48" s="21">
        <f t="shared" si="4"/>
        <v>0.05200751212080994</v>
      </c>
      <c r="J48" s="20">
        <f t="shared" si="12"/>
        <v>2.43050616312884</v>
      </c>
      <c r="K48" s="20">
        <f t="shared" si="5"/>
        <v>4.654013186867172</v>
      </c>
      <c r="L48" s="12">
        <f t="shared" si="13"/>
        <v>13.666666666666666</v>
      </c>
      <c r="M48">
        <f t="shared" si="6"/>
        <v>0.0005836805555555556</v>
      </c>
      <c r="N48">
        <f t="shared" si="14"/>
        <v>6.869540314099367</v>
      </c>
      <c r="O48">
        <f t="shared" si="7"/>
        <v>86.84597813634947</v>
      </c>
    </row>
    <row r="49" spans="1:15" ht="12.75">
      <c r="A49" s="10">
        <f t="shared" si="8"/>
        <v>1.586309297171495</v>
      </c>
      <c r="B49" s="6">
        <f t="shared" si="9"/>
        <v>0.06609622071547895</v>
      </c>
      <c r="C49" s="20">
        <f t="shared" si="10"/>
        <v>1.3133210131517662E-07</v>
      </c>
      <c r="D49" s="20">
        <f t="shared" si="11"/>
        <v>15.268336728541595</v>
      </c>
      <c r="E49" s="20">
        <f t="shared" si="0"/>
        <v>29.236313634640286</v>
      </c>
      <c r="F49" s="21">
        <f t="shared" si="1"/>
        <v>0.0010637900206529305</v>
      </c>
      <c r="G49" s="20">
        <f t="shared" si="2"/>
        <v>6.269780763724183</v>
      </c>
      <c r="H49" s="20">
        <f t="shared" si="3"/>
        <v>12.005582539060478</v>
      </c>
      <c r="I49" s="21">
        <f t="shared" si="4"/>
        <v>0.047279556473463574</v>
      </c>
      <c r="J49" s="20">
        <f t="shared" si="12"/>
        <v>2.5212038239577907</v>
      </c>
      <c r="K49" s="20">
        <f t="shared" si="5"/>
        <v>4.827684052598512</v>
      </c>
      <c r="L49" s="12">
        <f t="shared" si="13"/>
        <v>14.166666666666666</v>
      </c>
      <c r="M49">
        <f t="shared" si="6"/>
        <v>0.0006271701388888889</v>
      </c>
      <c r="N49">
        <f t="shared" si="14"/>
        <v>6.797719772068382</v>
      </c>
      <c r="O49">
        <f t="shared" si="7"/>
        <v>86.98350247377796</v>
      </c>
    </row>
    <row r="50" spans="1:15" ht="12.75">
      <c r="A50" s="10">
        <f t="shared" si="8"/>
        <v>1.7449402268886445</v>
      </c>
      <c r="B50" s="6">
        <f t="shared" si="9"/>
        <v>0.07270584278702685</v>
      </c>
      <c r="C50" s="20">
        <f t="shared" si="10"/>
        <v>1.1939281937743327E-07</v>
      </c>
      <c r="D50" s="20">
        <f t="shared" si="11"/>
        <v>15.363646896406637</v>
      </c>
      <c r="E50" s="20">
        <f t="shared" si="0"/>
        <v>29.418816680637676</v>
      </c>
      <c r="F50" s="21">
        <f t="shared" si="1"/>
        <v>0.0009670818369572094</v>
      </c>
      <c r="G50" s="20">
        <f t="shared" si="2"/>
        <v>6.3649942844286675</v>
      </c>
      <c r="H50" s="20">
        <f t="shared" si="3"/>
        <v>12.187900521894257</v>
      </c>
      <c r="I50" s="21">
        <f t="shared" si="4"/>
        <v>0.04298141497587597</v>
      </c>
      <c r="J50" s="20">
        <f t="shared" si="12"/>
        <v>2.612311407071869</v>
      </c>
      <c r="K50" s="20">
        <f t="shared" si="5"/>
        <v>5.002139851011576</v>
      </c>
      <c r="L50" s="12">
        <f t="shared" si="13"/>
        <v>14.666666666666666</v>
      </c>
      <c r="M50">
        <f t="shared" si="6"/>
        <v>0.0006722222222222222</v>
      </c>
      <c r="N50">
        <f t="shared" si="14"/>
        <v>6.7283936935440245</v>
      </c>
      <c r="O50">
        <f t="shared" si="7"/>
        <v>87.11625033039348</v>
      </c>
    </row>
    <row r="51" spans="1:15" ht="12.75">
      <c r="A51" s="10">
        <f t="shared" si="8"/>
        <v>1.919434249577509</v>
      </c>
      <c r="B51" s="6">
        <f t="shared" si="9"/>
        <v>0.07997642706572954</v>
      </c>
      <c r="C51" s="20">
        <f t="shared" si="10"/>
        <v>1.0853892670675751E-07</v>
      </c>
      <c r="D51" s="20">
        <f t="shared" si="11"/>
        <v>15.45895706535707</v>
      </c>
      <c r="E51" s="20">
        <f t="shared" si="0"/>
        <v>29.601319728713403</v>
      </c>
      <c r="F51" s="21">
        <f t="shared" si="1"/>
        <v>0.0008791653063247359</v>
      </c>
      <c r="G51" s="20">
        <f t="shared" si="2"/>
        <v>6.460216588268778</v>
      </c>
      <c r="H51" s="20">
        <f t="shared" si="3"/>
        <v>12.370235322965177</v>
      </c>
      <c r="I51" s="21">
        <f t="shared" si="4"/>
        <v>0.039074013614432704</v>
      </c>
      <c r="J51" s="20">
        <f t="shared" si="12"/>
        <v>2.703793255532569</v>
      </c>
      <c r="K51" s="20">
        <f t="shared" si="5"/>
        <v>5.17731230502708</v>
      </c>
      <c r="L51" s="12">
        <f t="shared" si="13"/>
        <v>15.166666666666666</v>
      </c>
      <c r="M51">
        <f t="shared" si="6"/>
        <v>0.0007188368055555556</v>
      </c>
      <c r="N51">
        <f t="shared" si="14"/>
        <v>6.6613949078429195</v>
      </c>
      <c r="O51">
        <f t="shared" si="7"/>
        <v>87.24454181012197</v>
      </c>
    </row>
    <row r="52" spans="1:15" ht="12.75">
      <c r="A52" s="10">
        <f t="shared" si="8"/>
        <v>2.11137767453526</v>
      </c>
      <c r="B52" s="6">
        <f t="shared" si="9"/>
        <v>0.0879740697723025</v>
      </c>
      <c r="C52" s="20">
        <f t="shared" si="10"/>
        <v>9.867175155159772E-08</v>
      </c>
      <c r="D52" s="20">
        <f t="shared" si="11"/>
        <v>15.554267235294223</v>
      </c>
      <c r="E52" s="20">
        <f t="shared" si="0"/>
        <v>29.783822778678527</v>
      </c>
      <c r="F52" s="21">
        <f t="shared" si="1"/>
        <v>0.0007992411875679417</v>
      </c>
      <c r="G52" s="20">
        <f t="shared" si="2"/>
        <v>6.55544687748125</v>
      </c>
      <c r="H52" s="20">
        <f t="shared" si="3"/>
        <v>12.55258541468989</v>
      </c>
      <c r="I52" s="21">
        <f t="shared" si="4"/>
        <v>0.03552183055857518</v>
      </c>
      <c r="J52" s="20">
        <f t="shared" si="12"/>
        <v>2.7956166802274005</v>
      </c>
      <c r="K52" s="20">
        <f t="shared" si="5"/>
        <v>5.353138820456654</v>
      </c>
      <c r="L52" s="12">
        <f t="shared" si="13"/>
        <v>15.666666666666666</v>
      </c>
      <c r="M52">
        <f t="shared" si="6"/>
        <v>0.0007670138888888889</v>
      </c>
      <c r="N52">
        <f t="shared" si="14"/>
        <v>6.596572515528388</v>
      </c>
      <c r="O52">
        <f t="shared" si="7"/>
        <v>87.36866586017076</v>
      </c>
    </row>
    <row r="53" spans="1:15" ht="12.75">
      <c r="A53" s="10">
        <f t="shared" si="8"/>
        <v>2.3225154419887866</v>
      </c>
      <c r="B53" s="6">
        <f t="shared" si="9"/>
        <v>0.09677147674953278</v>
      </c>
      <c r="C53" s="20">
        <f t="shared" si="10"/>
        <v>8.970159231963427E-08</v>
      </c>
      <c r="D53" s="20">
        <f t="shared" si="11"/>
        <v>15.649577406128389</v>
      </c>
      <c r="E53" s="20">
        <f aca="true" t="shared" si="15" ref="E53:E84">IF(u&gt;6,NA(),Q*Wu/(4*PI()*T))</f>
        <v>29.966325830361292</v>
      </c>
      <c r="F53" s="21">
        <f aca="true" t="shared" si="16" ref="F53:F84">r_1^2*St/(4*T*time)</f>
        <v>0.0007265828977890376</v>
      </c>
      <c r="G53" s="20">
        <f aca="true" t="shared" si="17" ref="G53:G84">-0.5772-LN(u_1)+u_1-u_1^2/(2*FACT(2))+u_1^3/(3*FACT(3))-u_1^4/(4*FACT(4))+u_1^5/(5*FACT(5))-u_1^6/(6*FACT(6))+u_1^7/(7*FACT(7))-u_1^8/(8*FACT(8))+u_1^9/(9*FACT(9))-u_1^10/(10*FACT(10))+u_1^11/(11*FACT(11))-u_1^12/(12*FACT(12))+u_1^13/(13*FACT(13))-u_1^14/(14*FACT(14))+u_1^15/(15*FACT(15))-u_1^16/(16*FACT(16))+u_1^17/(17*FACT(17))-u_1^18/(18*FACT(18))+u_1^19/(19*FACT(19))-u_1^20/(20*FACT(20))+u_1^21/(21*FACT(21))-u_1^22/(22*FACT(22))+u_1^23/(23*FACT(23))-u_1^24/(24*FACT(24))+u_1^25/(25*FACT(25))-u_1^26/(26*FACT(26))+u_1^27/(27*FACT(27))-u_1^28/(28*FACT(28))+u_1^29/(29*FACT(29))-u_1^30/(30*FACT(30))</f>
        <v>6.650684426704685</v>
      </c>
      <c r="H53" s="20">
        <f aca="true" t="shared" si="18" ref="H53:H84">IF(u_1&gt;6,NA(),Q*Wu_1/(4*PI()*T))</f>
        <v>12.734949408122512</v>
      </c>
      <c r="I53" s="21">
        <f aca="true" t="shared" si="19" ref="I53:I84">r_2^2*St/(4*T*time)</f>
        <v>0.03229257323506834</v>
      </c>
      <c r="J53" s="20">
        <f aca="true" t="shared" si="20" ref="J53:J84">-0.5772-LN(u_2)+u_2-u_2^2/(2*FACT(2))+u_2^3/(3*FACT(3))-u_2^4/(4*FACT(4))+u_2^5/(5*FACT(5))-u_2^6/(6*FACT(6))+u_2^7/(7*FACT(7))-u_2^8/(8*FACT(8))+u_2^9/(9*FACT(9))-u_2^10/(10*FACT(10))+u_2^11/(11*FACT(11))-u_2^12/(12*FACT(12))+u_2^13/(13*FACT(13))-u_2^14/(14*FACT(14))+u_2^15/(15*FACT(15))-u_2^16/(16*FACT(16))+u_2^17/(17*FACT(17))-u_2^18/(18*FACT(18))+u_2^19/(19*FACT(19))-u_2^20/(20*FACT(20))+u_2^21/(21*FACT(21))-u_2^22/(22*FACT(22))+u_2^23/(23*FACT(23))-u_2^24/(24*FACT(24))+u_2^25/(25*FACT(25))-u_2^26/(26*FACT(26))+u_2^27/(27*FACT(27))-u_2^28/(28*FACT(28))+u_2^29/(29*FACT(29))-u_2^30/(30*FACT(30))</f>
        <v>2.8877517362235277</v>
      </c>
      <c r="K53" s="20">
        <f aca="true" t="shared" si="21" ref="K53:K84">IF(u_2&gt;6,NA(),Q*Wu_2/(4*PI()*T))</f>
        <v>5.529562057757449</v>
      </c>
      <c r="L53" s="12">
        <f t="shared" si="13"/>
        <v>16.166666666666664</v>
      </c>
      <c r="M53">
        <f aca="true" t="shared" si="22" ref="M53:M84">L53^2*St/(4*T*$M$10)</f>
        <v>0.000816753472222222</v>
      </c>
      <c r="N53">
        <f t="shared" si="14"/>
        <v>6.533789842956182</v>
      </c>
      <c r="O53">
        <f aca="true" t="shared" si="23" ref="O53:O84">IF(M53&gt;6,NA(),h0-Q*N53/(4*PI()*T))</f>
        <v>87.48888418773167</v>
      </c>
    </row>
    <row r="54" spans="1:15" ht="12.75">
      <c r="A54" s="10">
        <f t="shared" si="8"/>
        <v>2.5547669861876656</v>
      </c>
      <c r="B54" s="6">
        <f t="shared" si="9"/>
        <v>0.10644862442448606</v>
      </c>
      <c r="C54" s="20">
        <f t="shared" si="10"/>
        <v>8.154690210875843E-08</v>
      </c>
      <c r="D54" s="20">
        <f t="shared" si="11"/>
        <v>15.744887577778021</v>
      </c>
      <c r="E54" s="20">
        <f t="shared" si="15"/>
        <v>30.148828883605532</v>
      </c>
      <c r="F54" s="21">
        <f t="shared" si="16"/>
        <v>0.0006605299070809433</v>
      </c>
      <c r="G54" s="20">
        <f t="shared" si="17"/>
        <v>6.74592857641874</v>
      </c>
      <c r="H54" s="20">
        <f t="shared" si="18"/>
        <v>12.917326040391792</v>
      </c>
      <c r="I54" s="21">
        <f t="shared" si="19"/>
        <v>0.029356884759153032</v>
      </c>
      <c r="J54" s="20">
        <f t="shared" si="20"/>
        <v>2.980171011772478</v>
      </c>
      <c r="K54" s="20">
        <f t="shared" si="21"/>
        <v>5.70652952801139</v>
      </c>
      <c r="L54" s="12">
        <f aca="true" t="shared" si="24" ref="L54:L85">L53+dx</f>
        <v>16.666666666666664</v>
      </c>
      <c r="M54">
        <f t="shared" si="22"/>
        <v>0.0008680555555555554</v>
      </c>
      <c r="N54">
        <f t="shared" si="14"/>
        <v>6.472922708467613</v>
      </c>
      <c r="O54">
        <f t="shared" si="23"/>
        <v>87.60543457993144</v>
      </c>
    </row>
    <row r="55" spans="1:15" ht="12.75">
      <c r="A55" s="10">
        <f t="shared" si="8"/>
        <v>2.8102436848064323</v>
      </c>
      <c r="B55" s="6">
        <f t="shared" si="9"/>
        <v>0.11709348686693467</v>
      </c>
      <c r="C55" s="20">
        <f t="shared" si="10"/>
        <v>7.413354737159856E-08</v>
      </c>
      <c r="D55" s="20">
        <f t="shared" si="11"/>
        <v>15.840197750168992</v>
      </c>
      <c r="E55" s="20">
        <f t="shared" si="15"/>
        <v>30.331331938269315</v>
      </c>
      <c r="F55" s="21">
        <f t="shared" si="16"/>
        <v>0.0006004817337099484</v>
      </c>
      <c r="G55" s="20">
        <f t="shared" si="17"/>
        <v>6.841178726976075</v>
      </c>
      <c r="H55" s="20">
        <f t="shared" si="18"/>
        <v>13.099714163273266</v>
      </c>
      <c r="I55" s="21">
        <f t="shared" si="19"/>
        <v>0.02668807705377548</v>
      </c>
      <c r="J55" s="20">
        <f t="shared" si="20"/>
        <v>3.0728494300682843</v>
      </c>
      <c r="K55" s="20">
        <f t="shared" si="21"/>
        <v>5.88399321332516</v>
      </c>
      <c r="L55" s="12">
        <f t="shared" si="24"/>
        <v>17.166666666666664</v>
      </c>
      <c r="M55">
        <f t="shared" si="22"/>
        <v>0.0009209201388888887</v>
      </c>
      <c r="N55">
        <f t="shared" si="14"/>
        <v>6.413857944931544</v>
      </c>
      <c r="O55">
        <f t="shared" si="23"/>
        <v>87.718533732917</v>
      </c>
    </row>
    <row r="56" spans="1:15" ht="12.75">
      <c r="A56" s="10">
        <f t="shared" si="8"/>
        <v>3.0912680532870755</v>
      </c>
      <c r="B56" s="6">
        <f t="shared" si="9"/>
        <v>0.12880283555362815</v>
      </c>
      <c r="C56" s="20">
        <f t="shared" si="10"/>
        <v>6.739413397418051E-08</v>
      </c>
      <c r="D56" s="20">
        <f t="shared" si="11"/>
        <v>15.935507923233905</v>
      </c>
      <c r="E56" s="20">
        <f t="shared" si="15"/>
        <v>30.513834994223583</v>
      </c>
      <c r="F56" s="21">
        <f t="shared" si="16"/>
        <v>0.0005458924851908622</v>
      </c>
      <c r="G56" s="20">
        <f t="shared" si="17"/>
        <v>6.936434333173816</v>
      </c>
      <c r="H56" s="20">
        <f t="shared" si="18"/>
        <v>13.282112732794527</v>
      </c>
      <c r="I56" s="21">
        <f t="shared" si="19"/>
        <v>0.02426188823070498</v>
      </c>
      <c r="J56" s="20">
        <f t="shared" si="20"/>
        <v>3.165764063654293</v>
      </c>
      <c r="K56" s="20">
        <f t="shared" si="21"/>
        <v>6.061909211450237</v>
      </c>
      <c r="L56" s="12">
        <f t="shared" si="24"/>
        <v>17.666666666666664</v>
      </c>
      <c r="M56">
        <f t="shared" si="22"/>
        <v>0.000975347222222222</v>
      </c>
      <c r="N56">
        <f t="shared" si="14"/>
        <v>6.356492134456093</v>
      </c>
      <c r="O56">
        <f t="shared" si="23"/>
        <v>87.82837967467111</v>
      </c>
    </row>
    <row r="57" spans="1:15" ht="12.75">
      <c r="A57" s="10">
        <f t="shared" si="8"/>
        <v>3.4003948586157833</v>
      </c>
      <c r="B57" s="6">
        <f t="shared" si="9"/>
        <v>0.14168311910899098</v>
      </c>
      <c r="C57" s="20">
        <f t="shared" si="10"/>
        <v>6.126739452198227E-08</v>
      </c>
      <c r="D57" s="20">
        <f t="shared" si="11"/>
        <v>16.03081809691149</v>
      </c>
      <c r="E57" s="20">
        <f t="shared" si="15"/>
        <v>30.696338051351017</v>
      </c>
      <c r="F57" s="21">
        <f t="shared" si="16"/>
        <v>0.0004962658956280564</v>
      </c>
      <c r="G57" s="20">
        <f t="shared" si="17"/>
        <v>7.031694899316023</v>
      </c>
      <c r="H57" s="20">
        <f t="shared" si="18"/>
        <v>13.464520799780681</v>
      </c>
      <c r="I57" s="21">
        <f t="shared" si="19"/>
        <v>0.022056262027913616</v>
      </c>
      <c r="J57" s="20">
        <f t="shared" si="20"/>
        <v>3.2588939612151475</v>
      </c>
      <c r="K57" s="20">
        <f t="shared" si="21"/>
        <v>6.240237404118485</v>
      </c>
      <c r="L57" s="12">
        <f t="shared" si="24"/>
        <v>18.166666666666664</v>
      </c>
      <c r="M57">
        <f t="shared" si="22"/>
        <v>0.0010313368055555553</v>
      </c>
      <c r="N57">
        <f t="shared" si="14"/>
        <v>6.300730519726318</v>
      </c>
      <c r="O57">
        <f t="shared" si="23"/>
        <v>87.93515384961881</v>
      </c>
    </row>
    <row r="58" spans="1:15" ht="12.75">
      <c r="A58" s="10">
        <f t="shared" si="8"/>
        <v>3.740434344477362</v>
      </c>
      <c r="B58" s="6">
        <f t="shared" si="9"/>
        <v>0.15585143101989007</v>
      </c>
      <c r="C58" s="20">
        <f t="shared" si="10"/>
        <v>5.569763138362025E-08</v>
      </c>
      <c r="D58" s="20">
        <f t="shared" si="11"/>
        <v>16.12612827114605</v>
      </c>
      <c r="E58" s="20">
        <f t="shared" si="15"/>
        <v>30.878841109544968</v>
      </c>
      <c r="F58" s="21">
        <f t="shared" si="16"/>
        <v>0.00045115081420732406</v>
      </c>
      <c r="G58" s="20">
        <f t="shared" si="17"/>
        <v>7.1269599747229355</v>
      </c>
      <c r="H58" s="20">
        <f t="shared" si="18"/>
        <v>13.646937501255287</v>
      </c>
      <c r="I58" s="21">
        <f t="shared" si="19"/>
        <v>0.02005114729810329</v>
      </c>
      <c r="J58" s="20">
        <f t="shared" si="20"/>
        <v>3.3522199863718365</v>
      </c>
      <c r="K58" s="20">
        <f t="shared" si="21"/>
        <v>6.418941148361615</v>
      </c>
      <c r="L58" s="12">
        <f t="shared" si="24"/>
        <v>18.666666666666664</v>
      </c>
      <c r="M58">
        <f t="shared" si="22"/>
        <v>0.0010888888888888886</v>
      </c>
      <c r="N58">
        <f t="shared" si="14"/>
        <v>6.246486063182679</v>
      </c>
      <c r="O58">
        <f t="shared" si="23"/>
        <v>88.03902292014342</v>
      </c>
    </row>
    <row r="59" spans="1:15" ht="12.75">
      <c r="A59" s="10">
        <f t="shared" si="8"/>
        <v>4.114477778925099</v>
      </c>
      <c r="B59" s="6">
        <f t="shared" si="9"/>
        <v>0.1714365741218791</v>
      </c>
      <c r="C59" s="20">
        <f t="shared" si="10"/>
        <v>5.063421034874568E-08</v>
      </c>
      <c r="D59" s="20">
        <f t="shared" si="11"/>
        <v>16.221438445886953</v>
      </c>
      <c r="E59" s="20">
        <f t="shared" si="15"/>
        <v>31.061344168708473</v>
      </c>
      <c r="F59" s="21">
        <f t="shared" si="16"/>
        <v>0.00041013710382484004</v>
      </c>
      <c r="G59" s="20">
        <f t="shared" si="17"/>
        <v>7.222229149646761</v>
      </c>
      <c r="H59" s="20">
        <f t="shared" si="18"/>
        <v>13.829362052619791</v>
      </c>
      <c r="I59" s="21">
        <f t="shared" si="19"/>
        <v>0.018228315725548443</v>
      </c>
      <c r="J59" s="20">
        <f t="shared" si="20"/>
        <v>3.4457246680118487</v>
      </c>
      <c r="K59" s="20">
        <f t="shared" si="21"/>
        <v>6.597986989918431</v>
      </c>
      <c r="L59" s="12">
        <f t="shared" si="24"/>
        <v>19.166666666666664</v>
      </c>
      <c r="M59">
        <f t="shared" si="22"/>
        <v>0.001148003472222222</v>
      </c>
      <c r="N59">
        <f t="shared" si="14"/>
        <v>6.193678630583784</v>
      </c>
      <c r="O59">
        <f t="shared" si="23"/>
        <v>88.14014032992752</v>
      </c>
    </row>
    <row r="60" spans="1:15" ht="12.75">
      <c r="A60" s="10">
        <f t="shared" si="8"/>
        <v>4.525925556817609</v>
      </c>
      <c r="B60" s="6">
        <f t="shared" si="9"/>
        <v>0.18858023153406703</v>
      </c>
      <c r="C60" s="20">
        <f t="shared" si="10"/>
        <v>4.603110031704152E-08</v>
      </c>
      <c r="D60" s="20">
        <f t="shared" si="11"/>
        <v>16.31674862108817</v>
      </c>
      <c r="E60" s="20">
        <f t="shared" si="15"/>
        <v>31.243847228753406</v>
      </c>
      <c r="F60" s="21">
        <f t="shared" si="16"/>
        <v>0.0003728519125680363</v>
      </c>
      <c r="G60" s="20">
        <f t="shared" si="17"/>
        <v>7.317502051557351</v>
      </c>
      <c r="H60" s="20">
        <f t="shared" si="18"/>
        <v>14.0117937405412</v>
      </c>
      <c r="I60" s="21">
        <f t="shared" si="19"/>
        <v>0.016571196114134948</v>
      </c>
      <c r="J60" s="20">
        <f t="shared" si="20"/>
        <v>3.539392061627315</v>
      </c>
      <c r="K60" s="20">
        <f t="shared" si="21"/>
        <v>6.777344397720549</v>
      </c>
      <c r="L60" s="12">
        <f t="shared" si="24"/>
        <v>19.666666666666664</v>
      </c>
      <c r="M60">
        <f t="shared" si="22"/>
        <v>0.0012086805555555553</v>
      </c>
      <c r="N60">
        <f t="shared" si="14"/>
        <v>6.14223427972715</v>
      </c>
      <c r="O60">
        <f t="shared" si="23"/>
        <v>88.23864766593377</v>
      </c>
    </row>
    <row r="61" spans="1:15" ht="12.75">
      <c r="A61" s="10">
        <f t="shared" si="8"/>
        <v>4.97851811249937</v>
      </c>
      <c r="B61" s="6">
        <f t="shared" si="9"/>
        <v>0.20743825468747376</v>
      </c>
      <c r="C61" s="20">
        <f t="shared" si="10"/>
        <v>4.184645483367411E-08</v>
      </c>
      <c r="D61" s="20">
        <f t="shared" si="11"/>
        <v>16.41205879670785</v>
      </c>
      <c r="E61" s="20">
        <f t="shared" si="15"/>
        <v>31.42635028959963</v>
      </c>
      <c r="F61" s="21">
        <f t="shared" si="16"/>
        <v>0.0003389562841527603</v>
      </c>
      <c r="G61" s="20">
        <f t="shared" si="17"/>
        <v>7.412778341764341</v>
      </c>
      <c r="H61" s="20">
        <f t="shared" si="18"/>
        <v>14.194231916484066</v>
      </c>
      <c r="I61" s="21">
        <f t="shared" si="19"/>
        <v>0.015064723740122677</v>
      </c>
      <c r="J61" s="20">
        <f t="shared" si="20"/>
        <v>3.633207621096299</v>
      </c>
      <c r="K61" s="20">
        <f t="shared" si="21"/>
        <v>6.956985518374982</v>
      </c>
      <c r="L61" s="12">
        <f t="shared" si="24"/>
        <v>20.166666666666664</v>
      </c>
      <c r="M61">
        <f t="shared" si="22"/>
        <v>0.0012709201388888887</v>
      </c>
      <c r="N61">
        <f t="shared" si="14"/>
        <v>6.0920846384819445</v>
      </c>
      <c r="O61">
        <f t="shared" si="23"/>
        <v>88.33467584936837</v>
      </c>
    </row>
    <row r="62" spans="1:15" ht="12.75">
      <c r="A62" s="10">
        <f t="shared" si="8"/>
        <v>5.476369923749307</v>
      </c>
      <c r="B62" s="6">
        <f t="shared" si="9"/>
        <v>0.22818208015622113</v>
      </c>
      <c r="C62" s="20">
        <f t="shared" si="10"/>
        <v>3.8042231666976455E-08</v>
      </c>
      <c r="D62" s="20">
        <f t="shared" si="11"/>
        <v>16.50736897270795</v>
      </c>
      <c r="E62" s="20">
        <f t="shared" si="15"/>
        <v>31.60885335117429</v>
      </c>
      <c r="F62" s="21">
        <f t="shared" si="16"/>
        <v>0.0003081420765025093</v>
      </c>
      <c r="G62" s="20">
        <f t="shared" si="17"/>
        <v>7.508057712345432</v>
      </c>
      <c r="H62" s="20">
        <f t="shared" si="18"/>
        <v>14.376675990828632</v>
      </c>
      <c r="I62" s="21">
        <f t="shared" si="19"/>
        <v>0.013695203400111523</v>
      </c>
      <c r="J62" s="20">
        <f t="shared" si="20"/>
        <v>3.7271580803218103</v>
      </c>
      <c r="K62" s="20">
        <f t="shared" si="21"/>
        <v>7.136884949522641</v>
      </c>
      <c r="L62" s="12">
        <f t="shared" si="24"/>
        <v>20.666666666666664</v>
      </c>
      <c r="M62">
        <f t="shared" si="22"/>
        <v>0.001334722222222222</v>
      </c>
      <c r="N62">
        <f t="shared" si="14"/>
        <v>6.043166359005381</v>
      </c>
      <c r="O62">
        <f t="shared" si="23"/>
        <v>88.42834618076539</v>
      </c>
    </row>
    <row r="63" spans="1:15" ht="12.75">
      <c r="A63" s="10">
        <f t="shared" si="8"/>
        <v>6.024006916124239</v>
      </c>
      <c r="B63" s="6">
        <f t="shared" si="9"/>
        <v>0.2510002881718433</v>
      </c>
      <c r="C63" s="20">
        <f t="shared" si="10"/>
        <v>3.45838469699786E-08</v>
      </c>
      <c r="D63" s="20">
        <f t="shared" si="11"/>
        <v>16.602679149053895</v>
      </c>
      <c r="E63" s="20">
        <f t="shared" si="15"/>
        <v>31.791356413411187</v>
      </c>
      <c r="F63" s="21">
        <f t="shared" si="16"/>
        <v>0.00028012916045682665</v>
      </c>
      <c r="G63" s="20">
        <f t="shared" si="17"/>
        <v>7.603339883353106</v>
      </c>
      <c r="H63" s="20">
        <f t="shared" si="18"/>
        <v>14.559125427522178</v>
      </c>
      <c r="I63" s="21">
        <f t="shared" si="19"/>
        <v>0.012450184909192294</v>
      </c>
      <c r="J63" s="20">
        <f t="shared" si="20"/>
        <v>3.821231344135931</v>
      </c>
      <c r="K63" s="20">
        <f t="shared" si="21"/>
        <v>7.317019530937954</v>
      </c>
      <c r="L63" s="12">
        <f t="shared" si="24"/>
        <v>21.166666666666664</v>
      </c>
      <c r="M63">
        <f t="shared" si="22"/>
        <v>0.0014000868055555552</v>
      </c>
      <c r="N63">
        <f t="shared" si="14"/>
        <v>5.995420637212059</v>
      </c>
      <c r="O63">
        <f t="shared" si="23"/>
        <v>88.51977126012275</v>
      </c>
    </row>
    <row r="64" spans="1:15" ht="12.75">
      <c r="A64" s="10">
        <f t="shared" si="8"/>
        <v>6.626407607736663</v>
      </c>
      <c r="B64" s="6">
        <f t="shared" si="9"/>
        <v>0.27610031698902765</v>
      </c>
      <c r="C64" s="20">
        <f t="shared" si="10"/>
        <v>3.143986088179872E-08</v>
      </c>
      <c r="D64" s="20">
        <f t="shared" si="11"/>
        <v>16.69798932571423</v>
      </c>
      <c r="E64" s="20">
        <f t="shared" si="15"/>
        <v>31.973859476250087</v>
      </c>
      <c r="F64" s="21">
        <f t="shared" si="16"/>
        <v>0.0002546628731425696</v>
      </c>
      <c r="G64" s="20">
        <f t="shared" si="17"/>
        <v>7.698624600274606</v>
      </c>
      <c r="H64" s="20">
        <f t="shared" si="18"/>
        <v>14.7415797392153</v>
      </c>
      <c r="I64" s="21">
        <f t="shared" si="19"/>
        <v>0.011318349917447536</v>
      </c>
      <c r="J64" s="20">
        <f t="shared" si="20"/>
        <v>3.915416387879771</v>
      </c>
      <c r="K64" s="20">
        <f t="shared" si="21"/>
        <v>7.497368152241267</v>
      </c>
      <c r="L64" s="12">
        <f t="shared" si="24"/>
        <v>21.666666666666664</v>
      </c>
      <c r="M64">
        <f t="shared" si="22"/>
        <v>0.0014670138888888886</v>
      </c>
      <c r="N64">
        <f t="shared" si="14"/>
        <v>5.948792788352658</v>
      </c>
      <c r="O64">
        <f t="shared" si="23"/>
        <v>88.60905579959807</v>
      </c>
    </row>
    <row r="65" spans="1:15" ht="12.75">
      <c r="A65" s="10">
        <f t="shared" si="8"/>
        <v>7.28904836851033</v>
      </c>
      <c r="B65" s="6">
        <f t="shared" si="9"/>
        <v>0.3037103486879304</v>
      </c>
      <c r="C65" s="20">
        <f t="shared" si="10"/>
        <v>2.8581691710726107E-08</v>
      </c>
      <c r="D65" s="20">
        <f t="shared" si="11"/>
        <v>16.793299502660386</v>
      </c>
      <c r="E65" s="20">
        <f t="shared" si="15"/>
        <v>32.15636253963629</v>
      </c>
      <c r="F65" s="21">
        <f t="shared" si="16"/>
        <v>0.00023151170285688147</v>
      </c>
      <c r="G65" s="20">
        <f t="shared" si="17"/>
        <v>7.793911631722294</v>
      </c>
      <c r="H65" s="20">
        <f t="shared" si="18"/>
        <v>14.924038482839336</v>
      </c>
      <c r="I65" s="21">
        <f t="shared" si="19"/>
        <v>0.010289409015861398</v>
      </c>
      <c r="J65" s="20">
        <f t="shared" si="20"/>
        <v>4.009703165081206</v>
      </c>
      <c r="K65" s="20">
        <f t="shared" si="21"/>
        <v>7.677911576117137</v>
      </c>
      <c r="L65" s="12">
        <f t="shared" si="24"/>
        <v>22.166666666666664</v>
      </c>
      <c r="M65">
        <f t="shared" si="22"/>
        <v>0.001535503472222222</v>
      </c>
      <c r="N65">
        <f t="shared" si="14"/>
        <v>5.90323187101908</v>
      </c>
      <c r="O65">
        <f t="shared" si="23"/>
        <v>88.69629734347602</v>
      </c>
    </row>
    <row r="66" spans="1:15" ht="12.75">
      <c r="A66" s="10">
        <f t="shared" si="8"/>
        <v>8.017953205361364</v>
      </c>
      <c r="B66" s="6">
        <f t="shared" si="9"/>
        <v>0.3340813835567235</v>
      </c>
      <c r="C66" s="20">
        <f t="shared" si="10"/>
        <v>2.598335610066009E-08</v>
      </c>
      <c r="D66" s="20">
        <f t="shared" si="11"/>
        <v>16.888609679866377</v>
      </c>
      <c r="E66" s="20">
        <f t="shared" si="15"/>
        <v>32.33886560352003</v>
      </c>
      <c r="F66" s="21">
        <f t="shared" si="16"/>
        <v>0.00021046518441534675</v>
      </c>
      <c r="G66" s="20">
        <f t="shared" si="17"/>
        <v>7.889200767333525</v>
      </c>
      <c r="H66" s="20">
        <f t="shared" si="18"/>
        <v>15.106501255584973</v>
      </c>
      <c r="I66" s="21">
        <f t="shared" si="19"/>
        <v>0.009354008196237633</v>
      </c>
      <c r="J66" s="20">
        <f t="shared" si="20"/>
        <v>4.104082522669561</v>
      </c>
      <c r="K66" s="20">
        <f t="shared" si="21"/>
        <v>7.858632275964617</v>
      </c>
      <c r="L66" s="12">
        <f t="shared" si="24"/>
        <v>22.666666666666664</v>
      </c>
      <c r="M66">
        <f t="shared" si="22"/>
        <v>0.0016055555555555554</v>
      </c>
      <c r="N66">
        <f t="shared" si="14"/>
        <v>5.858690353093176</v>
      </c>
      <c r="O66">
        <f t="shared" si="23"/>
        <v>88.78158690782067</v>
      </c>
    </row>
    <row r="67" spans="1:15" ht="12.75">
      <c r="A67" s="10">
        <f t="shared" si="8"/>
        <v>8.8197485258975</v>
      </c>
      <c r="B67" s="6">
        <f t="shared" si="9"/>
        <v>0.36748952191239587</v>
      </c>
      <c r="C67" s="20">
        <f t="shared" si="10"/>
        <v>2.3621232818781902E-08</v>
      </c>
      <c r="D67" s="20">
        <f t="shared" si="11"/>
        <v>16.983919857308578</v>
      </c>
      <c r="E67" s="20">
        <f t="shared" si="15"/>
        <v>32.52136866785607</v>
      </c>
      <c r="F67" s="21">
        <f t="shared" si="16"/>
        <v>0.00019133198583213342</v>
      </c>
      <c r="G67" s="20">
        <f t="shared" si="17"/>
        <v>7.984491815861053</v>
      </c>
      <c r="H67" s="20">
        <f t="shared" si="18"/>
        <v>15.288967691245686</v>
      </c>
      <c r="I67" s="21">
        <f t="shared" si="19"/>
        <v>0.008503643814761484</v>
      </c>
      <c r="J67" s="20">
        <f t="shared" si="20"/>
        <v>4.198546123187839</v>
      </c>
      <c r="K67" s="20">
        <f t="shared" si="21"/>
        <v>8.03951428694667</v>
      </c>
      <c r="L67" s="12">
        <f t="shared" si="24"/>
        <v>23.166666666666664</v>
      </c>
      <c r="M67">
        <f t="shared" si="22"/>
        <v>0.0016771701388888886</v>
      </c>
      <c r="N67">
        <f t="shared" si="14"/>
        <v>5.815123814146618</v>
      </c>
      <c r="O67">
        <f t="shared" si="23"/>
        <v>88.86500955033002</v>
      </c>
    </row>
    <row r="68" spans="1:15" ht="12.75">
      <c r="A68" s="10">
        <f t="shared" si="8"/>
        <v>9.701723378487252</v>
      </c>
      <c r="B68" s="6">
        <f t="shared" si="9"/>
        <v>0.4042384741036355</v>
      </c>
      <c r="C68" s="20">
        <f t="shared" si="10"/>
        <v>2.1473848017074453E-08</v>
      </c>
      <c r="D68" s="20">
        <f t="shared" si="11"/>
        <v>17.07923003496552</v>
      </c>
      <c r="E68" s="20">
        <f t="shared" si="15"/>
        <v>32.70387173260331</v>
      </c>
      <c r="F68" s="21">
        <f t="shared" si="16"/>
        <v>0.00017393816893830307</v>
      </c>
      <c r="G68" s="20">
        <f t="shared" si="17"/>
        <v>8.079784603436751</v>
      </c>
      <c r="H68" s="20">
        <f t="shared" si="18"/>
        <v>15.471437456893065</v>
      </c>
      <c r="I68" s="21">
        <f t="shared" si="19"/>
        <v>0.007730585286146802</v>
      </c>
      <c r="J68" s="20">
        <f t="shared" si="20"/>
        <v>4.293086373487531</v>
      </c>
      <c r="K68" s="20">
        <f t="shared" si="21"/>
        <v>8.22054306945265</v>
      </c>
      <c r="L68" s="12">
        <f t="shared" si="24"/>
        <v>23.666666666666664</v>
      </c>
      <c r="M68">
        <f t="shared" si="22"/>
        <v>0.001750347222222222</v>
      </c>
      <c r="N68">
        <f t="shared" si="14"/>
        <v>5.7724906796206925</v>
      </c>
      <c r="O68">
        <f t="shared" si="23"/>
        <v>88.94664487933724</v>
      </c>
    </row>
    <row r="69" spans="1:15" ht="12.75">
      <c r="A69" s="10">
        <f t="shared" si="8"/>
        <v>10.671895716335978</v>
      </c>
      <c r="B69" s="6">
        <f t="shared" si="9"/>
        <v>0.4446623215139991</v>
      </c>
      <c r="C69" s="20">
        <f t="shared" si="10"/>
        <v>1.9521680015522228E-08</v>
      </c>
      <c r="D69" s="20">
        <f t="shared" si="11"/>
        <v>17.17454021281767</v>
      </c>
      <c r="E69" s="20">
        <f t="shared" si="15"/>
        <v>32.88637479772434</v>
      </c>
      <c r="F69" s="21">
        <f t="shared" si="16"/>
        <v>0.00015812560812573007</v>
      </c>
      <c r="G69" s="20">
        <f t="shared" si="17"/>
        <v>8.175078971992885</v>
      </c>
      <c r="H69" s="20">
        <f t="shared" si="18"/>
        <v>15.653910249853812</v>
      </c>
      <c r="I69" s="21">
        <f t="shared" si="19"/>
        <v>0.007027804805588002</v>
      </c>
      <c r="J69" s="20">
        <f t="shared" si="20"/>
        <v>4.387696359417344</v>
      </c>
      <c r="K69" s="20">
        <f t="shared" si="21"/>
        <v>8.401705384038117</v>
      </c>
      <c r="L69" s="12">
        <f t="shared" si="24"/>
        <v>24.166666666666664</v>
      </c>
      <c r="M69">
        <f t="shared" si="22"/>
        <v>0.0018250868055555555</v>
      </c>
      <c r="N69">
        <f t="shared" si="14"/>
        <v>5.730751982798585</v>
      </c>
      <c r="O69">
        <f t="shared" si="23"/>
        <v>89.02656750959409</v>
      </c>
    </row>
    <row r="70" spans="1:15" ht="12.75">
      <c r="A70" s="10">
        <f t="shared" si="8"/>
        <v>11.739085287969576</v>
      </c>
      <c r="B70" s="6">
        <f t="shared" si="9"/>
        <v>0.48912855366539904</v>
      </c>
      <c r="C70" s="20">
        <f t="shared" si="10"/>
        <v>1.7746981832292933E-08</v>
      </c>
      <c r="D70" s="20">
        <f t="shared" si="11"/>
        <v>17.2698503908473</v>
      </c>
      <c r="E70" s="20">
        <f t="shared" si="15"/>
        <v>33.06887786318521</v>
      </c>
      <c r="F70" s="21">
        <f t="shared" si="16"/>
        <v>0.00014375055284157276</v>
      </c>
      <c r="G70" s="20">
        <f t="shared" si="17"/>
        <v>8.27037477782674</v>
      </c>
      <c r="H70" s="20">
        <f t="shared" si="18"/>
        <v>15.83638579496124</v>
      </c>
      <c r="I70" s="21">
        <f t="shared" si="19"/>
        <v>0.006388913459625455</v>
      </c>
      <c r="J70" s="20">
        <f t="shared" si="20"/>
        <v>4.4823697860445195</v>
      </c>
      <c r="K70" s="20">
        <f t="shared" si="21"/>
        <v>8.58298917695867</v>
      </c>
      <c r="L70" s="12">
        <f t="shared" si="24"/>
        <v>24.666666666666664</v>
      </c>
      <c r="M70">
        <f t="shared" si="22"/>
        <v>0.0019013888888888887</v>
      </c>
      <c r="N70">
        <f t="shared" si="14"/>
        <v>5.689871151154508</v>
      </c>
      <c r="O70">
        <f t="shared" si="23"/>
        <v>89.1048474713765</v>
      </c>
    </row>
    <row r="71" spans="1:15" ht="12.75">
      <c r="A71" s="10">
        <f t="shared" si="8"/>
        <v>12.912993816766535</v>
      </c>
      <c r="B71" s="6">
        <f t="shared" si="9"/>
        <v>0.538041409031939</v>
      </c>
      <c r="C71" s="20">
        <f t="shared" si="10"/>
        <v>1.613361984753903E-08</v>
      </c>
      <c r="D71" s="20">
        <f t="shared" si="11"/>
        <v>17.365160569038263</v>
      </c>
      <c r="E71" s="20">
        <f t="shared" si="15"/>
        <v>33.25138092895501</v>
      </c>
      <c r="F71" s="21">
        <f t="shared" si="16"/>
        <v>0.00013068232076506617</v>
      </c>
      <c r="G71" s="20">
        <f t="shared" si="17"/>
        <v>8.36567189029554</v>
      </c>
      <c r="H71" s="20">
        <f t="shared" si="18"/>
        <v>16.018863842056255</v>
      </c>
      <c r="I71" s="21">
        <f t="shared" si="19"/>
        <v>0.005808103145114051</v>
      </c>
      <c r="J71" s="20">
        <f t="shared" si="20"/>
        <v>4.577100922975139</v>
      </c>
      <c r="K71" s="20">
        <f t="shared" si="21"/>
        <v>8.764383475467449</v>
      </c>
      <c r="L71" s="12">
        <f t="shared" si="24"/>
        <v>25.166666666666664</v>
      </c>
      <c r="M71">
        <f t="shared" si="22"/>
        <v>0.001979253472222222</v>
      </c>
      <c r="N71">
        <f t="shared" si="14"/>
        <v>5.649813814143913</v>
      </c>
      <c r="O71">
        <f t="shared" si="23"/>
        <v>89.18155057853427</v>
      </c>
    </row>
    <row r="72" spans="1:15" ht="12.75">
      <c r="A72" s="10">
        <f t="shared" si="8"/>
        <v>14.20429319844319</v>
      </c>
      <c r="B72" s="6">
        <f t="shared" si="9"/>
        <v>0.5918455499351329</v>
      </c>
      <c r="C72" s="20">
        <f t="shared" si="10"/>
        <v>1.4666927134126388E-08</v>
      </c>
      <c r="D72" s="20">
        <f t="shared" si="11"/>
        <v>17.460470747375897</v>
      </c>
      <c r="E72" s="20">
        <f t="shared" si="15"/>
        <v>33.43388399500566</v>
      </c>
      <c r="F72" s="21">
        <f t="shared" si="16"/>
        <v>0.00011880210978642375</v>
      </c>
      <c r="G72" s="20">
        <f t="shared" si="17"/>
        <v>8.460970190629835</v>
      </c>
      <c r="H72" s="20">
        <f t="shared" si="18"/>
        <v>16.20134416371522</v>
      </c>
      <c r="I72" s="21">
        <f t="shared" si="19"/>
        <v>0.005280093768285499</v>
      </c>
      <c r="J72" s="20">
        <f t="shared" si="20"/>
        <v>4.671884554367423</v>
      </c>
      <c r="K72" s="20">
        <f t="shared" si="21"/>
        <v>8.945878292098968</v>
      </c>
      <c r="L72" s="12">
        <f t="shared" si="24"/>
        <v>25.666666666666664</v>
      </c>
      <c r="M72">
        <f t="shared" si="22"/>
        <v>0.002058680555555555</v>
      </c>
      <c r="N72">
        <f t="shared" si="14"/>
        <v>5.610547629903446</v>
      </c>
      <c r="O72">
        <f t="shared" si="23"/>
        <v>89.2567387603317</v>
      </c>
    </row>
    <row r="73" spans="1:15" ht="12.75">
      <c r="A73" s="10">
        <f t="shared" si="8"/>
        <v>15.624722518287511</v>
      </c>
      <c r="B73" s="6">
        <f t="shared" si="9"/>
        <v>0.6510301049286463</v>
      </c>
      <c r="C73" s="20">
        <f t="shared" si="10"/>
        <v>1.333357012193308E-08</v>
      </c>
      <c r="D73" s="20">
        <f t="shared" si="11"/>
        <v>17.555780925846864</v>
      </c>
      <c r="E73" s="20">
        <f t="shared" si="15"/>
        <v>33.61638706131162</v>
      </c>
      <c r="F73" s="21">
        <f t="shared" si="16"/>
        <v>0.00010800191798765795</v>
      </c>
      <c r="G73" s="20">
        <f t="shared" si="17"/>
        <v>8.55626957085472</v>
      </c>
      <c r="H73" s="20">
        <f t="shared" si="18"/>
        <v>16.38382655318422</v>
      </c>
      <c r="I73" s="21">
        <f t="shared" si="19"/>
        <v>0.004800085243895909</v>
      </c>
      <c r="J73" s="20">
        <f t="shared" si="20"/>
        <v>4.766715933259113</v>
      </c>
      <c r="K73" s="20">
        <f t="shared" si="21"/>
        <v>9.127464537213678</v>
      </c>
      <c r="L73" s="12">
        <f t="shared" si="24"/>
        <v>26.166666666666664</v>
      </c>
      <c r="M73">
        <f t="shared" si="22"/>
        <v>0.002139670138888889</v>
      </c>
      <c r="N73">
        <f t="shared" si="14"/>
        <v>5.572042128671209</v>
      </c>
      <c r="O73">
        <f t="shared" si="23"/>
        <v>89.33047036127158</v>
      </c>
    </row>
    <row r="74" spans="1:15" ht="12.75">
      <c r="A74" s="10">
        <f t="shared" si="8"/>
        <v>17.187194770116264</v>
      </c>
      <c r="B74" s="6">
        <f t="shared" si="9"/>
        <v>0.716133115421511</v>
      </c>
      <c r="C74" s="20">
        <f t="shared" si="10"/>
        <v>1.2121427383575525E-08</v>
      </c>
      <c r="D74" s="20">
        <f t="shared" si="11"/>
        <v>17.651091104439043</v>
      </c>
      <c r="E74" s="20">
        <f t="shared" si="15"/>
        <v>33.798890127849674</v>
      </c>
      <c r="F74" s="21">
        <f t="shared" si="16"/>
        <v>9.818356180696176E-05</v>
      </c>
      <c r="G74" s="20">
        <f t="shared" si="17"/>
        <v>8.651569932808949</v>
      </c>
      <c r="H74" s="20">
        <f t="shared" si="18"/>
        <v>16.566310822500878</v>
      </c>
      <c r="I74" s="21">
        <f t="shared" si="19"/>
        <v>0.004363713858087189</v>
      </c>
      <c r="J74" s="20">
        <f t="shared" si="20"/>
        <v>4.861590739856306</v>
      </c>
      <c r="K74" s="20">
        <f t="shared" si="21"/>
        <v>9.30913393912805</v>
      </c>
      <c r="L74" s="12">
        <f t="shared" si="24"/>
        <v>26.666666666666664</v>
      </c>
      <c r="M74">
        <f t="shared" si="22"/>
        <v>0.002222222222222222</v>
      </c>
      <c r="N74">
        <f t="shared" si="14"/>
        <v>5.534268571028096</v>
      </c>
      <c r="O74">
        <f t="shared" si="23"/>
        <v>89.40280041253943</v>
      </c>
    </row>
    <row r="75" spans="1:15" ht="12.75">
      <c r="A75" s="10">
        <f t="shared" si="8"/>
        <v>18.905914247127892</v>
      </c>
      <c r="B75" s="6">
        <f t="shared" si="9"/>
        <v>0.7877464269636621</v>
      </c>
      <c r="C75" s="20">
        <f t="shared" si="10"/>
        <v>1.1019479439614115E-08</v>
      </c>
      <c r="D75" s="20">
        <f t="shared" si="11"/>
        <v>17.746401283141424</v>
      </c>
      <c r="E75" s="20">
        <f t="shared" si="15"/>
        <v>33.98139319459875</v>
      </c>
      <c r="F75" s="21">
        <f t="shared" si="16"/>
        <v>8.925778346087433E-05</v>
      </c>
      <c r="G75" s="20">
        <f t="shared" si="17"/>
        <v>8.746871187253177</v>
      </c>
      <c r="H75" s="20">
        <f t="shared" si="18"/>
        <v>16.748796800786753</v>
      </c>
      <c r="I75" s="21">
        <f t="shared" si="19"/>
        <v>0.003967012598261081</v>
      </c>
      <c r="J75" s="20">
        <f t="shared" si="20"/>
        <v>4.956505043456409</v>
      </c>
      <c r="K75" s="20">
        <f t="shared" si="21"/>
        <v>9.4908789712034</v>
      </c>
      <c r="L75" s="12">
        <f t="shared" si="24"/>
        <v>27.166666666666664</v>
      </c>
      <c r="M75">
        <f t="shared" si="22"/>
        <v>0.002306336805555555</v>
      </c>
      <c r="N75">
        <f t="shared" si="14"/>
        <v>5.497199819307936</v>
      </c>
      <c r="O75">
        <f t="shared" si="23"/>
        <v>89.47378087823151</v>
      </c>
    </row>
    <row r="76" spans="1:15" ht="12.75">
      <c r="A76" s="10">
        <f t="shared" si="8"/>
        <v>20.796505671840684</v>
      </c>
      <c r="B76" s="6">
        <f t="shared" si="9"/>
        <v>0.8665210696600285</v>
      </c>
      <c r="C76" s="20">
        <f t="shared" si="10"/>
        <v>1.0017708581467375E-08</v>
      </c>
      <c r="D76" s="20">
        <f t="shared" si="11"/>
        <v>17.841711461943977</v>
      </c>
      <c r="E76" s="20">
        <f t="shared" si="15"/>
        <v>34.16389626153964</v>
      </c>
      <c r="F76" s="21">
        <f t="shared" si="16"/>
        <v>8.114343950988574E-05</v>
      </c>
      <c r="G76" s="20">
        <f t="shared" si="17"/>
        <v>8.842173253059217</v>
      </c>
      <c r="H76" s="20">
        <f t="shared" si="18"/>
        <v>16.93128433269493</v>
      </c>
      <c r="I76" s="21">
        <f t="shared" si="19"/>
        <v>0.0036063750893282546</v>
      </c>
      <c r="J76" s="20">
        <f t="shared" si="20"/>
        <v>5.051455267702018</v>
      </c>
      <c r="K76" s="20">
        <f t="shared" si="21"/>
        <v>9.672692785312883</v>
      </c>
      <c r="L76" s="12">
        <f t="shared" si="24"/>
        <v>27.666666666666664</v>
      </c>
      <c r="M76">
        <f t="shared" si="22"/>
        <v>0.002392013888888889</v>
      </c>
      <c r="N76">
        <f t="shared" si="14"/>
        <v>5.460810220735228</v>
      </c>
      <c r="O76">
        <f t="shared" si="23"/>
        <v>89.54346087912653</v>
      </c>
    </row>
    <row r="77" spans="1:15" ht="12.75">
      <c r="A77" s="10">
        <f t="shared" si="8"/>
        <v>22.876156239024755</v>
      </c>
      <c r="B77" s="6">
        <f t="shared" si="9"/>
        <v>0.9531731766260315</v>
      </c>
      <c r="C77" s="20">
        <f t="shared" si="10"/>
        <v>9.107007801333975E-09</v>
      </c>
      <c r="D77" s="20">
        <f t="shared" si="11"/>
        <v>17.937021640837603</v>
      </c>
      <c r="E77" s="20">
        <f t="shared" si="15"/>
        <v>34.346399328654925</v>
      </c>
      <c r="F77" s="21">
        <f t="shared" si="16"/>
        <v>7.37667631908052E-05</v>
      </c>
      <c r="G77" s="20">
        <f t="shared" si="17"/>
        <v>8.937476056472896</v>
      </c>
      <c r="H77" s="20">
        <f t="shared" si="18"/>
        <v>17.113773276998486</v>
      </c>
      <c r="I77" s="21">
        <f t="shared" si="19"/>
        <v>0.003278522808480231</v>
      </c>
      <c r="J77" s="20">
        <f t="shared" si="20"/>
        <v>5.1464381588854</v>
      </c>
      <c r="K77" s="20">
        <f t="shared" si="21"/>
        <v>9.854569151149853</v>
      </c>
      <c r="L77" s="12">
        <f t="shared" si="24"/>
        <v>28.166666666666664</v>
      </c>
      <c r="M77">
        <f t="shared" si="22"/>
        <v>0.002479253472222222</v>
      </c>
      <c r="N77">
        <f t="shared" si="14"/>
        <v>5.4250755010298795</v>
      </c>
      <c r="O77">
        <f t="shared" si="23"/>
        <v>89.61188689641489</v>
      </c>
    </row>
    <row r="78" spans="1:15" ht="12.75">
      <c r="A78" s="10">
        <f t="shared" si="8"/>
        <v>25.163771862927234</v>
      </c>
      <c r="B78" s="6">
        <f t="shared" si="9"/>
        <v>1.0484904942886348</v>
      </c>
      <c r="C78" s="20">
        <f t="shared" si="10"/>
        <v>8.279098001212704E-09</v>
      </c>
      <c r="D78" s="20">
        <f t="shared" si="11"/>
        <v>18.03233181981402</v>
      </c>
      <c r="E78" s="20">
        <f t="shared" si="15"/>
        <v>34.52890239592873</v>
      </c>
      <c r="F78" s="21">
        <f t="shared" si="16"/>
        <v>6.706069380982289E-05</v>
      </c>
      <c r="G78" s="20">
        <f t="shared" si="17"/>
        <v>9.032779530443932</v>
      </c>
      <c r="H78" s="20">
        <f t="shared" si="18"/>
        <v>17.29626350530734</v>
      </c>
      <c r="I78" s="21">
        <f t="shared" si="19"/>
        <v>0.002980475280436573</v>
      </c>
      <c r="J78" s="20">
        <f t="shared" si="20"/>
        <v>5.241450757044921</v>
      </c>
      <c r="K78" s="20">
        <f t="shared" si="21"/>
        <v>10.036502400882364</v>
      </c>
      <c r="L78" s="12">
        <f t="shared" si="24"/>
        <v>28.666666666666664</v>
      </c>
      <c r="M78">
        <f t="shared" si="22"/>
        <v>0.002568055555555555</v>
      </c>
      <c r="N78">
        <f t="shared" si="14"/>
        <v>5.389972667373776</v>
      </c>
      <c r="O78">
        <f t="shared" si="23"/>
        <v>89.67910295750136</v>
      </c>
    </row>
    <row r="79" spans="1:15" ht="12.75">
      <c r="A79" s="10">
        <f t="shared" si="8"/>
        <v>27.68014904921996</v>
      </c>
      <c r="B79" s="6">
        <f t="shared" si="9"/>
        <v>1.1533395437174983</v>
      </c>
      <c r="C79" s="20">
        <f t="shared" si="10"/>
        <v>7.526452728375185E-09</v>
      </c>
      <c r="D79" s="20">
        <f t="shared" si="11"/>
        <v>18.127641998865695</v>
      </c>
      <c r="E79" s="20">
        <f t="shared" si="15"/>
        <v>34.711405463346644</v>
      </c>
      <c r="F79" s="21">
        <f t="shared" si="16"/>
        <v>6.0964267099839006E-05</v>
      </c>
      <c r="G79" s="20">
        <f t="shared" si="17"/>
        <v>9.128083614016667</v>
      </c>
      <c r="H79" s="20">
        <f t="shared" si="18"/>
        <v>17.478754900901585</v>
      </c>
      <c r="I79" s="21">
        <f t="shared" si="19"/>
        <v>0.0027095229822150665</v>
      </c>
      <c r="J79" s="20">
        <f t="shared" si="20"/>
        <v>5.33649036961502</v>
      </c>
      <c r="K79" s="20">
        <f t="shared" si="21"/>
        <v>10.218487378697267</v>
      </c>
      <c r="L79" s="12">
        <f t="shared" si="24"/>
        <v>29.166666666666664</v>
      </c>
      <c r="M79">
        <f t="shared" si="22"/>
        <v>0.0026584201388888886</v>
      </c>
      <c r="N79">
        <f t="shared" si="14"/>
        <v>5.355479919767705</v>
      </c>
      <c r="O79">
        <f t="shared" si="23"/>
        <v>89.74515080574186</v>
      </c>
    </row>
    <row r="80" spans="1:15" ht="12.75">
      <c r="A80" s="10">
        <f t="shared" si="8"/>
        <v>30.448163954141958</v>
      </c>
      <c r="B80" s="6">
        <f t="shared" si="9"/>
        <v>1.2686734980892482</v>
      </c>
      <c r="C80" s="20">
        <f t="shared" si="10"/>
        <v>6.84222975306835E-09</v>
      </c>
      <c r="D80" s="20">
        <f t="shared" si="11"/>
        <v>18.222952177985796</v>
      </c>
      <c r="E80" s="20">
        <f t="shared" si="15"/>
        <v>34.89390853089559</v>
      </c>
      <c r="F80" s="21">
        <f t="shared" si="16"/>
        <v>5.542206099985364E-05</v>
      </c>
      <c r="G80" s="20">
        <f t="shared" si="17"/>
        <v>9.223388251776147</v>
      </c>
      <c r="H80" s="20">
        <f t="shared" si="18"/>
        <v>17.66124735767085</v>
      </c>
      <c r="I80" s="21">
        <f t="shared" si="19"/>
        <v>0.002463202711104606</v>
      </c>
      <c r="J80" s="20">
        <f t="shared" si="20"/>
        <v>5.431554547410385</v>
      </c>
      <c r="K80" s="20">
        <f t="shared" si="21"/>
        <v>10.400519394813927</v>
      </c>
      <c r="L80" s="12">
        <f t="shared" si="24"/>
        <v>29.666666666666664</v>
      </c>
      <c r="M80">
        <f t="shared" si="22"/>
        <v>0.0027503472222222217</v>
      </c>
      <c r="N80">
        <f t="shared" si="14"/>
        <v>5.321576569922835</v>
      </c>
      <c r="O80">
        <f t="shared" si="23"/>
        <v>89.81007005575267</v>
      </c>
    </row>
    <row r="81" spans="1:15" ht="12.75">
      <c r="A81" s="10">
        <f t="shared" si="8"/>
        <v>33.492980349556156</v>
      </c>
      <c r="B81" s="6">
        <f t="shared" si="9"/>
        <v>1.3955408478981732</v>
      </c>
      <c r="C81" s="20">
        <f t="shared" si="10"/>
        <v>6.220208866425771E-09</v>
      </c>
      <c r="D81" s="20">
        <f t="shared" si="11"/>
        <v>18.318262357168102</v>
      </c>
      <c r="E81" s="20">
        <f t="shared" si="15"/>
        <v>35.076411598563645</v>
      </c>
      <c r="F81" s="21">
        <f t="shared" si="16"/>
        <v>5.038369181804875E-05</v>
      </c>
      <c r="G81" s="20">
        <f t="shared" si="17"/>
        <v>9.318693393344562</v>
      </c>
      <c r="H81" s="20">
        <f t="shared" si="18"/>
        <v>17.843740779150043</v>
      </c>
      <c r="I81" s="21">
        <f t="shared" si="19"/>
        <v>0.0022392751919132776</v>
      </c>
      <c r="J81" s="20">
        <f t="shared" si="20"/>
        <v>5.526641062742714</v>
      </c>
      <c r="K81" s="20">
        <f t="shared" si="21"/>
        <v>10.582594183581476</v>
      </c>
      <c r="L81" s="12">
        <f t="shared" si="24"/>
        <v>30.166666666666664</v>
      </c>
      <c r="M81">
        <f t="shared" si="22"/>
        <v>0.002843836805555555</v>
      </c>
      <c r="N81">
        <f t="shared" si="14"/>
        <v>5.288242966931035</v>
      </c>
      <c r="O81">
        <f t="shared" si="23"/>
        <v>89.8738983357394</v>
      </c>
    </row>
    <row r="82" spans="1:15" ht="12.75">
      <c r="A82" s="10">
        <f t="shared" si="8"/>
        <v>36.84227838451177</v>
      </c>
      <c r="B82" s="6">
        <f t="shared" si="9"/>
        <v>1.5350949326879906</v>
      </c>
      <c r="C82" s="20">
        <f t="shared" si="10"/>
        <v>5.654735333114337E-09</v>
      </c>
      <c r="D82" s="20">
        <f t="shared" si="11"/>
        <v>18.413572536406953</v>
      </c>
      <c r="E82" s="20">
        <f t="shared" si="15"/>
        <v>35.258914666339976</v>
      </c>
      <c r="F82" s="21">
        <f t="shared" si="16"/>
        <v>4.5803356198226136E-05</v>
      </c>
      <c r="G82" s="20">
        <f t="shared" si="17"/>
        <v>9.413998992923407</v>
      </c>
      <c r="H82" s="20">
        <f t="shared" si="18"/>
        <v>18.026235077642678</v>
      </c>
      <c r="I82" s="21">
        <f t="shared" si="19"/>
        <v>0.0020357047199211615</v>
      </c>
      <c r="J82" s="20">
        <f t="shared" si="20"/>
        <v>5.621747889484917</v>
      </c>
      <c r="K82" s="20">
        <f t="shared" si="21"/>
        <v>10.76470786530508</v>
      </c>
      <c r="L82" s="12">
        <f t="shared" si="24"/>
        <v>30.666666666666664</v>
      </c>
      <c r="M82">
        <f t="shared" si="22"/>
        <v>0.002938888888888889</v>
      </c>
      <c r="N82">
        <f t="shared" si="14"/>
        <v>5.255460429045372</v>
      </c>
      <c r="O82">
        <f t="shared" si="23"/>
        <v>89.93667141812584</v>
      </c>
    </row>
    <row r="83" spans="1:15" ht="12.75">
      <c r="A83" s="10">
        <f t="shared" si="8"/>
        <v>40.52650622296295</v>
      </c>
      <c r="B83" s="6">
        <f t="shared" si="9"/>
        <v>1.6886044259567896</v>
      </c>
      <c r="C83" s="20">
        <f t="shared" si="10"/>
        <v>5.140668484649398E-09</v>
      </c>
      <c r="D83" s="20">
        <f t="shared" si="11"/>
        <v>18.508882715697215</v>
      </c>
      <c r="E83" s="20">
        <f t="shared" si="15"/>
        <v>35.441417734214745</v>
      </c>
      <c r="F83" s="21">
        <f t="shared" si="16"/>
        <v>4.1639414725660124E-05</v>
      </c>
      <c r="G83" s="20">
        <f t="shared" si="17"/>
        <v>9.509305008877284</v>
      </c>
      <c r="H83" s="20">
        <f t="shared" si="18"/>
        <v>18.208730173423927</v>
      </c>
      <c r="I83" s="21">
        <f t="shared" si="19"/>
        <v>0.001850640654473783</v>
      </c>
      <c r="J83" s="20">
        <f t="shared" si="20"/>
        <v>5.716873184913017</v>
      </c>
      <c r="K83" s="20">
        <f t="shared" si="21"/>
        <v>10.946856911476226</v>
      </c>
      <c r="L83" s="12">
        <f t="shared" si="24"/>
        <v>31.166666666666664</v>
      </c>
      <c r="M83">
        <f t="shared" si="22"/>
        <v>0.003035503472222222</v>
      </c>
      <c r="N83">
        <f t="shared" si="14"/>
        <v>5.223211180977738</v>
      </c>
      <c r="O83">
        <f t="shared" si="23"/>
        <v>89.99842333961864</v>
      </c>
    </row>
    <row r="84" spans="1:15" ht="12.75">
      <c r="A84" s="10">
        <f t="shared" si="8"/>
        <v>44.57915684525925</v>
      </c>
      <c r="B84" s="6">
        <f t="shared" si="9"/>
        <v>1.8574648685524686</v>
      </c>
      <c r="C84" s="20">
        <f t="shared" si="10"/>
        <v>4.673334986044907E-09</v>
      </c>
      <c r="D84" s="20">
        <f t="shared" si="11"/>
        <v>18.604192895034203</v>
      </c>
      <c r="E84" s="20">
        <f t="shared" si="15"/>
        <v>35.62392080217899</v>
      </c>
      <c r="F84" s="21">
        <f t="shared" si="16"/>
        <v>3.785401338696375E-05</v>
      </c>
      <c r="G84" s="20">
        <f t="shared" si="17"/>
        <v>9.6046114033555</v>
      </c>
      <c r="H84" s="20">
        <f t="shared" si="18"/>
        <v>18.39122599401604</v>
      </c>
      <c r="I84" s="21">
        <f t="shared" si="19"/>
        <v>0.0016824005949761666</v>
      </c>
      <c r="J84" s="20">
        <f t="shared" si="20"/>
        <v>5.812015273170084</v>
      </c>
      <c r="K84" s="20">
        <f t="shared" si="21"/>
        <v>11.129038113108916</v>
      </c>
      <c r="L84" s="12">
        <f t="shared" si="24"/>
        <v>31.666666666666664</v>
      </c>
      <c r="M84">
        <f t="shared" si="22"/>
        <v>0.0031336805555555554</v>
      </c>
      <c r="N84">
        <f t="shared" si="14"/>
        <v>5.191478296186732</v>
      </c>
      <c r="O84">
        <f t="shared" si="23"/>
        <v>90.05918651171633</v>
      </c>
    </row>
    <row r="85" spans="1:15" ht="12.75">
      <c r="A85" s="10">
        <f t="shared" si="8"/>
        <v>49.03707252978518</v>
      </c>
      <c r="B85" s="6">
        <f t="shared" si="9"/>
        <v>2.0432113554077156</v>
      </c>
      <c r="C85" s="20">
        <f t="shared" si="10"/>
        <v>4.248486350949916E-09</v>
      </c>
      <c r="D85" s="20">
        <f t="shared" si="11"/>
        <v>18.69950307441368</v>
      </c>
      <c r="E85" s="20">
        <f aca="true" t="shared" si="25" ref="E85:E93">IF(u&gt;6,NA(),Q*Wu/(4*PI()*T))</f>
        <v>35.8064238702246</v>
      </c>
      <c r="F85" s="21">
        <f aca="true" t="shared" si="26" ref="F85:F93">r_1^2*St/(4*T*time)</f>
        <v>3.441273944269432E-05</v>
      </c>
      <c r="G85" s="20">
        <f aca="true" t="shared" si="27" ref="G85:G93">-0.5772-LN(u_1)+u_1-u_1^2/(2*FACT(2))+u_1^3/(3*FACT(3))-u_1^4/(4*FACT(4))+u_1^5/(5*FACT(5))-u_1^6/(6*FACT(6))+u_1^7/(7*FACT(7))-u_1^8/(8*FACT(8))+u_1^9/(9*FACT(9))-u_1^10/(10*FACT(10))+u_1^11/(11*FACT(11))-u_1^12/(12*FACT(12))+u_1^13/(13*FACT(13))-u_1^14/(14*FACT(14))+u_1^15/(15*FACT(15))-u_1^16/(16*FACT(16))+u_1^17/(17*FACT(17))-u_1^18/(18*FACT(18))+u_1^19/(19*FACT(19))-u_1^20/(20*FACT(20))+u_1^21/(21*FACT(21))-u_1^22/(22*FACT(22))+u_1^23/(23*FACT(23))-u_1^24/(24*FACT(24))+u_1^25/(25*FACT(25))-u_1^26/(26*FACT(26))+u_1^27/(27*FACT(27))-u_1^28/(28*FACT(28))+u_1^29/(29*FACT(29))-u_1^30/(30*FACT(30))</f>
        <v>9.69991814194805</v>
      </c>
      <c r="H85" s="20">
        <f aca="true" t="shared" si="28" ref="H85:H93">IF(u_1&gt;6,NA(),Q*Wu_1/(4*PI()*T))</f>
        <v>18.573722473529603</v>
      </c>
      <c r="I85" s="21">
        <f aca="true" t="shared" si="29" ref="I85:I93">r_2^2*St/(4*T*time)</f>
        <v>0.0015294550863419695</v>
      </c>
      <c r="J85" s="20">
        <f aca="true" t="shared" si="30" ref="J85:J93">-0.5772-LN(u_2)+u_2-u_2^2/(2*FACT(2))+u_2^3/(3*FACT(3))-u_2^4/(4*FACT(4))+u_2^5/(5*FACT(5))-u_2^6/(6*FACT(6))+u_2^7/(7*FACT(7))-u_2^8/(8*FACT(8))+u_2^9/(9*FACT(9))-u_2^10/(10*FACT(10))+u_2^11/(11*FACT(11))-u_2^12/(12*FACT(12))+u_2^13/(13*FACT(13))-u_2^14/(14*FACT(14))+u_2^15/(15*FACT(15))-u_2^16/(16*FACT(16))+u_2^17/(17*FACT(17))-u_2^18/(18*FACT(18))+u_2^19/(19*FACT(19))-u_2^20/(20*FACT(20))+u_2^21/(21*FACT(21))-u_2^22/(22*FACT(22))+u_2^23/(23*FACT(23))-u_2^24/(24*FACT(24))+u_2^25/(25*FACT(25))-u_2^26/(26*FACT(26))+u_2^27/(27*FACT(27))-u_2^28/(28*FACT(28))+u_2^29/(29*FACT(29))-u_2^30/(30*FACT(30))</f>
        <v>5.907172630209735</v>
      </c>
      <c r="K85" s="20">
        <f aca="true" t="shared" si="31" ref="K85:K93">IF(u_2&gt;6,NA(),Q*Wu_2/(4*PI()*T))</f>
        <v>11.31124855190898</v>
      </c>
      <c r="L85" s="12">
        <f t="shared" si="24"/>
        <v>32.166666666666664</v>
      </c>
      <c r="M85">
        <f aca="true" t="shared" si="32" ref="M85:M93">L85^2*St/(4*T*$M$10)</f>
        <v>0.0032334201388888885</v>
      </c>
      <c r="N85">
        <f t="shared" si="14"/>
        <v>5.160245643686629</v>
      </c>
      <c r="O85">
        <f aca="true" t="shared" si="33" ref="O85:O93">IF(M85&gt;6,NA(),h0-Q*N85/(4*PI()*T))</f>
        <v>90.11899182256121</v>
      </c>
    </row>
    <row r="86" spans="1:15" ht="12.75">
      <c r="A86" s="10">
        <f aca="true" t="shared" si="34" ref="A86:A93">A85*(1+$B$16)</f>
        <v>53.9407797827637</v>
      </c>
      <c r="B86" s="6">
        <f aca="true" t="shared" si="35" ref="B86:B93">A86/24</f>
        <v>2.2475324909484873</v>
      </c>
      <c r="C86" s="20">
        <f aca="true" t="shared" si="36" ref="C86:C93">rw^2*St/(4*T*time)</f>
        <v>3.862260319045377E-09</v>
      </c>
      <c r="D86" s="20">
        <f aca="true" t="shared" si="37" ref="D86:D93">-0.5772-LN(u)+u-u^2/(2*FACT(2))+u^3/(3*FACT(3))-u^4/(4*FACT(4))+u^5/(5*FACT(5))-u^6/(6*FACT(6))+u^7/(7*FACT(7))-u^8/(8*FACT(8))+u^9/(9*FACT(9))-u^10/(10*FACT(10))+u^11/(11*FACT(11))-u^12/(12*FACT(12))+u^13/(13*FACT(13))-u^14/(14*FACT(14))+u^15/(15*FACT(15))-u^16/(16*FACT(16))+u^17/(17*FACT(17))-u^18/(18*FACT(18))+u^19/(19*FACT(19))-u^20/(20*FACT(20))+u^21/(21*FACT(21))-u^22/(22*FACT(22))+u^23/(23*FACT(23))-u^24/(24*FACT(24))+u^25/(25*FACT(25))-u^26/(26*FACT(26))+u^27/(27*FACT(27))-u^28/(28*FACT(28))+u^29/(29*FACT(29))-u^30/(30*FACT(30))</f>
        <v>18.79481325383178</v>
      </c>
      <c r="E86" s="20">
        <f t="shared" si="25"/>
        <v>35.98892693834415</v>
      </c>
      <c r="F86" s="21">
        <f t="shared" si="26"/>
        <v>3.128430858426756E-05</v>
      </c>
      <c r="G86" s="20">
        <f t="shared" si="27"/>
        <v>9.795225193372898</v>
      </c>
      <c r="H86" s="20">
        <f t="shared" si="28"/>
        <v>18.756219552064746</v>
      </c>
      <c r="I86" s="21">
        <f t="shared" si="29"/>
        <v>0.0013904137148563359</v>
      </c>
      <c r="J86" s="20">
        <f t="shared" si="30"/>
        <v>6.0023438700888025</v>
      </c>
      <c r="K86" s="20">
        <f t="shared" si="31"/>
        <v>11.49348557402683</v>
      </c>
      <c r="L86" s="12">
        <f aca="true" t="shared" si="38" ref="L86:L93">L85+dx</f>
        <v>32.666666666666664</v>
      </c>
      <c r="M86">
        <f t="shared" si="32"/>
        <v>0.0033347222222222216</v>
      </c>
      <c r="N86">
        <f aca="true" t="shared" si="39" ref="N86:N93">-0.5772-LN(M86)+M86-M86^2/(2*FACT(2))+M86^3/(3*FACT(3))-M86^4/(4*FACT(4))+M86^5/(5*FACT(5))-M86^6/(6*FACT(6))+M86^7/(7*FACT(7))-M86^8/(8*FACT(8))+M86^9/(9*FACT(9))-M86^10/(10*FACT(10))+M86^11/(11*FACT(11))-M86^12/(12*FACT(12))+M86^13/(13*FACT(13))-M86^14/(14*FACT(14))+M86^15/(15*FACT(15))-M86^16/(16*FACT(16))+M86^17/(17*FACT(17))-M86^18/(18*FACT(18))+M86^19/(19*FACT(19))-M86^20/(20*FACT(20))+M86^21/(21*FACT(21))-M86^22/(22*FACT(22))+M86^23/(23*FACT(23))-M86^24/(24*FACT(24))+M86^25/(25*FACT(25))-M86^26/(26*FACT(26))+M86^27/(27*FACT(27))-M86^28/(28*FACT(28))+M86^29/(29*FACT(29))-M86^30/(30*FACT(30))</f>
        <v>5.129497838959032</v>
      </c>
      <c r="O86">
        <f t="shared" si="33"/>
        <v>90.1778687309354</v>
      </c>
    </row>
    <row r="87" spans="1:15" ht="12.75">
      <c r="A87" s="10">
        <f t="shared" si="34"/>
        <v>59.33485776104007</v>
      </c>
      <c r="B87" s="6">
        <f t="shared" si="35"/>
        <v>2.4722857400433362</v>
      </c>
      <c r="C87" s="20">
        <f t="shared" si="36"/>
        <v>3.5111457445867064E-09</v>
      </c>
      <c r="D87" s="20">
        <f t="shared" si="37"/>
        <v>18.89012343328499</v>
      </c>
      <c r="E87" s="20">
        <f t="shared" si="25"/>
        <v>36.17143000653095</v>
      </c>
      <c r="F87" s="21">
        <f t="shared" si="26"/>
        <v>2.8440280531152323E-05</v>
      </c>
      <c r="G87" s="20">
        <f t="shared" si="27"/>
        <v>9.890532529191635</v>
      </c>
      <c r="H87" s="20">
        <f t="shared" si="28"/>
        <v>18.938717175166666</v>
      </c>
      <c r="I87" s="21">
        <f t="shared" si="29"/>
        <v>0.0012640124680512142</v>
      </c>
      <c r="J87" s="20">
        <f t="shared" si="30"/>
        <v>6.097527732489894</v>
      </c>
      <c r="K87" s="20">
        <f t="shared" si="31"/>
        <v>11.675746766165245</v>
      </c>
      <c r="L87" s="12">
        <f t="shared" si="38"/>
        <v>33.166666666666664</v>
      </c>
      <c r="M87">
        <f t="shared" si="32"/>
        <v>0.0034375868055555553</v>
      </c>
      <c r="N87">
        <f t="shared" si="39"/>
        <v>5.09922019859315</v>
      </c>
      <c r="O87">
        <f t="shared" si="33"/>
        <v>90.23584535311711</v>
      </c>
    </row>
    <row r="88" spans="1:15" ht="12.75">
      <c r="A88" s="10">
        <f t="shared" si="34"/>
        <v>65.26834353714408</v>
      </c>
      <c r="B88" s="6">
        <f t="shared" si="35"/>
        <v>2.71951431404767</v>
      </c>
      <c r="C88" s="20">
        <f t="shared" si="36"/>
        <v>3.1919506768970057E-09</v>
      </c>
      <c r="D88" s="20">
        <f t="shared" si="37"/>
        <v>18.98543361277012</v>
      </c>
      <c r="E88" s="20">
        <f t="shared" si="25"/>
        <v>36.35393307477885</v>
      </c>
      <c r="F88" s="21">
        <f t="shared" si="26"/>
        <v>2.5854800482865746E-05</v>
      </c>
      <c r="G88" s="20">
        <f t="shared" si="27"/>
        <v>9.985840123551007</v>
      </c>
      <c r="H88" s="20">
        <f t="shared" si="28"/>
        <v>19.1212152933307</v>
      </c>
      <c r="I88" s="21">
        <f t="shared" si="29"/>
        <v>0.001149102243682922</v>
      </c>
      <c r="J88" s="20">
        <f t="shared" si="30"/>
        <v>6.192723071364845</v>
      </c>
      <c r="K88" s="20">
        <f t="shared" si="31"/>
        <v>11.858029933833487</v>
      </c>
      <c r="L88" s="12">
        <f t="shared" si="38"/>
        <v>33.666666666666664</v>
      </c>
      <c r="M88">
        <f t="shared" si="32"/>
        <v>0.003542013888888889</v>
      </c>
      <c r="N88">
        <f t="shared" si="39"/>
        <v>5.069398698320018</v>
      </c>
      <c r="O88">
        <f t="shared" si="33"/>
        <v>90.29294854323808</v>
      </c>
    </row>
    <row r="89" spans="1:15" ht="12.75">
      <c r="A89" s="10">
        <f t="shared" si="34"/>
        <v>71.7951778908585</v>
      </c>
      <c r="B89" s="6">
        <f t="shared" si="35"/>
        <v>2.9914657454524374</v>
      </c>
      <c r="C89" s="20">
        <f t="shared" si="36"/>
        <v>2.901773342633641E-09</v>
      </c>
      <c r="D89" s="20">
        <f t="shared" si="37"/>
        <v>19.080743792284267</v>
      </c>
      <c r="E89" s="20">
        <f t="shared" si="25"/>
        <v>36.53643614308233</v>
      </c>
      <c r="F89" s="21">
        <f t="shared" si="26"/>
        <v>2.3504364075332494E-05</v>
      </c>
      <c r="G89" s="20">
        <f t="shared" si="27"/>
        <v>10.081147952947926</v>
      </c>
      <c r="H89" s="20">
        <f t="shared" si="28"/>
        <v>19.303713861552367</v>
      </c>
      <c r="I89" s="21">
        <f t="shared" si="29"/>
        <v>0.0010446384033481106</v>
      </c>
      <c r="J89" s="20">
        <f t="shared" si="30"/>
        <v>6.287928844599521</v>
      </c>
      <c r="K89" s="20">
        <f t="shared" si="31"/>
        <v>12.040333081557117</v>
      </c>
      <c r="L89" s="12">
        <f t="shared" si="38"/>
        <v>34.166666666666664</v>
      </c>
      <c r="M89">
        <f t="shared" si="32"/>
        <v>0.0036480034722222218</v>
      </c>
      <c r="N89">
        <f t="shared" si="39"/>
        <v>5.040019934140324</v>
      </c>
      <c r="O89">
        <f t="shared" si="33"/>
        <v>90.34920396771729</v>
      </c>
    </row>
    <row r="90" spans="1:15" ht="12.75">
      <c r="A90" s="10">
        <f t="shared" si="34"/>
        <v>78.97469567994435</v>
      </c>
      <c r="B90" s="6">
        <f t="shared" si="35"/>
        <v>3.290612319997681</v>
      </c>
      <c r="C90" s="20">
        <f t="shared" si="36"/>
        <v>2.6379757660305828E-09</v>
      </c>
      <c r="D90" s="20">
        <f t="shared" si="37"/>
        <v>19.176053971824793</v>
      </c>
      <c r="E90" s="20">
        <f t="shared" si="25"/>
        <v>36.718939211436314</v>
      </c>
      <c r="F90" s="21">
        <f t="shared" si="26"/>
        <v>2.1367603704847723E-05</v>
      </c>
      <c r="G90" s="20">
        <f t="shared" si="27"/>
        <v>10.17645599601585</v>
      </c>
      <c r="H90" s="20">
        <f t="shared" si="28"/>
        <v>19.486212838918306</v>
      </c>
      <c r="I90" s="21">
        <f t="shared" si="29"/>
        <v>0.0009496712757710098</v>
      </c>
      <c r="J90" s="20">
        <f t="shared" si="30"/>
        <v>6.383144104608988</v>
      </c>
      <c r="K90" s="20">
        <f t="shared" si="31"/>
        <v>12.222654394869318</v>
      </c>
      <c r="L90" s="12">
        <f t="shared" si="38"/>
        <v>34.666666666666664</v>
      </c>
      <c r="M90">
        <f t="shared" si="32"/>
        <v>0.0037555555555555554</v>
      </c>
      <c r="N90">
        <f t="shared" si="39"/>
        <v>5.011071086276211</v>
      </c>
      <c r="O90">
        <f t="shared" si="33"/>
        <v>90.40463617428728</v>
      </c>
    </row>
    <row r="91" spans="1:15" ht="12.75">
      <c r="A91" s="10">
        <f t="shared" si="34"/>
        <v>86.87216524793878</v>
      </c>
      <c r="B91" s="6">
        <f t="shared" si="35"/>
        <v>3.6196735519974492</v>
      </c>
      <c r="C91" s="20">
        <f t="shared" si="36"/>
        <v>2.3981597873005296E-09</v>
      </c>
      <c r="D91" s="20">
        <f t="shared" si="37"/>
        <v>19.271364151389303</v>
      </c>
      <c r="E91" s="20">
        <f t="shared" si="25"/>
        <v>36.901442279836225</v>
      </c>
      <c r="F91" s="21">
        <f t="shared" si="26"/>
        <v>1.942509427713429E-05</v>
      </c>
      <c r="G91" s="20">
        <f t="shared" si="27"/>
        <v>10.27176423333056</v>
      </c>
      <c r="H91" s="20">
        <f t="shared" si="28"/>
        <v>19.668712188234377</v>
      </c>
      <c r="I91" s="21">
        <f t="shared" si="29"/>
        <v>0.0008633375234281906</v>
      </c>
      <c r="J91" s="20">
        <f t="shared" si="30"/>
        <v>6.478367989780103</v>
      </c>
      <c r="K91" s="20">
        <f t="shared" si="31"/>
        <v>12.404992223924886</v>
      </c>
      <c r="L91" s="12">
        <f t="shared" si="38"/>
        <v>35.166666666666664</v>
      </c>
      <c r="M91">
        <f t="shared" si="32"/>
        <v>0.003864670138888889</v>
      </c>
      <c r="N91">
        <f t="shared" si="39"/>
        <v>4.98253988570438</v>
      </c>
      <c r="O91">
        <f t="shared" si="33"/>
        <v>90.45926865607763</v>
      </c>
    </row>
    <row r="92" spans="1:15" ht="12.75">
      <c r="A92" s="10">
        <f t="shared" si="34"/>
        <v>95.55938177273266</v>
      </c>
      <c r="B92" s="6">
        <f t="shared" si="35"/>
        <v>3.9816409071971943</v>
      </c>
      <c r="C92" s="20">
        <f t="shared" si="36"/>
        <v>2.1801452611822993E-09</v>
      </c>
      <c r="D92" s="20">
        <f t="shared" si="37"/>
        <v>19.366674330975613</v>
      </c>
      <c r="E92" s="20">
        <f t="shared" si="25"/>
        <v>37.08394534827788</v>
      </c>
      <c r="F92" s="21">
        <f t="shared" si="26"/>
        <v>1.7659176615576627E-05</v>
      </c>
      <c r="G92" s="20">
        <f t="shared" si="27"/>
        <v>10.367072647233593</v>
      </c>
      <c r="H92" s="20">
        <f t="shared" si="28"/>
        <v>19.85121187568759</v>
      </c>
      <c r="I92" s="21">
        <f t="shared" si="29"/>
        <v>0.0007848522940256278</v>
      </c>
      <c r="J92" s="20">
        <f t="shared" si="30"/>
        <v>6.573599716685777</v>
      </c>
      <c r="K92" s="20">
        <f t="shared" si="31"/>
        <v>12.587345068591855</v>
      </c>
      <c r="L92" s="12">
        <f t="shared" si="38"/>
        <v>35.666666666666664</v>
      </c>
      <c r="M92">
        <f t="shared" si="32"/>
        <v>0.003975347222222221</v>
      </c>
      <c r="N92">
        <f t="shared" si="39"/>
        <v>4.954414583051773</v>
      </c>
      <c r="O92">
        <f t="shared" si="33"/>
        <v>90.51312391117452</v>
      </c>
    </row>
    <row r="93" spans="1:15" ht="12.75">
      <c r="A93" s="10">
        <f t="shared" si="34"/>
        <v>105.11531995000594</v>
      </c>
      <c r="B93" s="6">
        <f t="shared" si="35"/>
        <v>4.3798049979169145</v>
      </c>
      <c r="C93" s="20">
        <f t="shared" si="36"/>
        <v>1.981950237438454E-09</v>
      </c>
      <c r="D93" s="20">
        <f t="shared" si="37"/>
        <v>19.46198451058174</v>
      </c>
      <c r="E93" s="20">
        <f t="shared" si="25"/>
        <v>37.266448416757484</v>
      </c>
      <c r="F93" s="21">
        <f t="shared" si="26"/>
        <v>1.605379692325148E-05</v>
      </c>
      <c r="G93" s="20">
        <f t="shared" si="27"/>
        <v>10.462381221671757</v>
      </c>
      <c r="H93" s="20">
        <f t="shared" si="28"/>
        <v>20.03371187053875</v>
      </c>
      <c r="I93" s="21">
        <f t="shared" si="29"/>
        <v>0.0007135020854778434</v>
      </c>
      <c r="J93" s="20">
        <f t="shared" si="30"/>
        <v>6.66883857300185</v>
      </c>
      <c r="K93" s="20">
        <f t="shared" si="31"/>
        <v>12.769711564888475</v>
      </c>
      <c r="L93" s="12">
        <f t="shared" si="38"/>
        <v>36.166666666666664</v>
      </c>
      <c r="M93">
        <f t="shared" si="32"/>
        <v>0.004087586805555555</v>
      </c>
      <c r="N93">
        <f t="shared" si="39"/>
        <v>4.926683919656547</v>
      </c>
      <c r="O93">
        <f t="shared" si="33"/>
        <v>90.56622349803416</v>
      </c>
    </row>
    <row r="94" spans="1:2" ht="12.75">
      <c r="A94" s="1"/>
      <c r="B94" s="6"/>
    </row>
    <row r="95" spans="1:2" ht="12.75">
      <c r="A95" s="1"/>
      <c r="B95" s="6"/>
    </row>
    <row r="96" spans="1:2" ht="12.75">
      <c r="A96" s="1"/>
      <c r="B96" s="6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</sheetData>
  <mergeCells count="5">
    <mergeCell ref="I18:K18"/>
    <mergeCell ref="A9:B9"/>
    <mergeCell ref="C9:E9"/>
    <mergeCell ref="C18:E18"/>
    <mergeCell ref="F18:H18"/>
  </mergeCells>
  <printOptions/>
  <pageMargins left="1" right="1" top="1" bottom="1" header="0.5" footer="0.5"/>
  <pageSetup fitToHeight="1" fitToWidth="1" orientation="landscape" scale="65"/>
  <headerFooter alignWithMargins="0">
    <oddHeader>&amp;L&amp;C&amp;R</oddHeader>
  </headerFooter>
  <drawing r:id="rId3"/>
  <legacyDrawing r:id="rId2"/>
  <oleObjects>
    <oleObject progId="Word.Document.8" shapeId="556627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Groundwater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AnnMarie Spexet</dc:creator>
  <cp:keywords/>
  <dc:description/>
  <cp:lastModifiedBy>Rice University</cp:lastModifiedBy>
  <cp:lastPrinted>2005-09-20T14:10:54Z</cp:lastPrinted>
  <dcterms:created xsi:type="dcterms:W3CDTF">2000-08-07T23:08:00Z</dcterms:created>
  <dcterms:modified xsi:type="dcterms:W3CDTF">2005-09-27T19:00:05Z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-520711349</vt:i4>
  </property>
  <property fmtid="{D5CDD505-2E9C-101B-9397-08002B2CF9AE}" pid="3" name="_EmailSubject">
    <vt:lpwstr>Theis curve spreadsheet</vt:lpwstr>
  </property>
  <property fmtid="{D5CDD505-2E9C-101B-9397-08002B2CF9AE}" pid="4" name="_AuthorEmail">
    <vt:lpwstr>pcdeblanc@gsi-net.com</vt:lpwstr>
  </property>
  <property fmtid="{D5CDD505-2E9C-101B-9397-08002B2CF9AE}" pid="5" name="_AuthorEmailDisplayName">
    <vt:lpwstr>Phillip C. de Blanc</vt:lpwstr>
  </property>
  <property fmtid="{D5CDD505-2E9C-101B-9397-08002B2CF9AE}" pid="6" name="_PreviousAdHocReviewCycleID">
    <vt:i4>-398103694</vt:i4>
  </property>
</Properties>
</file>